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Balance Sheet-1" sheetId="1" r:id="rId1"/>
    <sheet name="Income Statement-2" sheetId="2" r:id="rId2"/>
    <sheet name="Equity QTD-3" sheetId="3" r:id="rId3"/>
    <sheet name="Earned Incurred QTD-4" sheetId="4" r:id="rId4"/>
    <sheet name="Premiums QTD-5" sheetId="5" r:id="rId5"/>
    <sheet name="Losses Incurred QTD-6" sheetId="6" r:id="rId6"/>
    <sheet name="Loss Expenses QTD-7" sheetId="7" r:id="rId7"/>
  </sheets>
  <externalReferences>
    <externalReference r:id="rId10"/>
  </externalReferences>
  <definedNames>
    <definedName name="_xlnm.Print_Area" localSheetId="3">'Earned Incurred QTD-4'!$A$1:$D$56</definedName>
  </definedNames>
  <calcPr fullCalcOnLoad="1"/>
</workbook>
</file>

<file path=xl/sharedStrings.xml><?xml version="1.0" encoding="utf-8"?>
<sst xmlns="http://schemas.openxmlformats.org/spreadsheetml/2006/main" count="286" uniqueCount="199">
  <si>
    <t>NEW JERSEY INSURANCE UNDERWRITING ASSOCIATION</t>
  </si>
  <si>
    <t>BALANCE SHEET</t>
  </si>
  <si>
    <t>AT MARCH 31, 2016</t>
  </si>
  <si>
    <t>LEDGER ASSETS</t>
  </si>
  <si>
    <t>NON- ADMITTED ASSETS</t>
  </si>
  <si>
    <t>NET ADMITTED ASSETS</t>
  </si>
  <si>
    <t>ASSETS</t>
  </si>
  <si>
    <t xml:space="preserve">     BONDS</t>
  </si>
  <si>
    <t xml:space="preserve">     STOCKS</t>
  </si>
  <si>
    <t xml:space="preserve">     CASH &amp; SHORT-TERM INVESTMENTS</t>
  </si>
  <si>
    <t xml:space="preserve">     PREPAID EXPENSES</t>
  </si>
  <si>
    <t xml:space="preserve">     ACCRUED INTEREST</t>
  </si>
  <si>
    <t xml:space="preserve">     FURNITURE &amp; EQUIPMENT</t>
  </si>
  <si>
    <t xml:space="preserve">     EDP - EQUIPMENT &amp; SOFTWARE</t>
  </si>
  <si>
    <t xml:space="preserve">     PREMIUMS RECEIVABLE</t>
  </si>
  <si>
    <t xml:space="preserve">          TOTAL ASSETS</t>
  </si>
  <si>
    <t>LIABILITIES</t>
  </si>
  <si>
    <t xml:space="preserve">      POST RETIREMENT BENEFITS (other than pensions)</t>
  </si>
  <si>
    <t xml:space="preserve">      DEFINED BENEFIT PENSION PLAN</t>
  </si>
  <si>
    <t xml:space="preserve">      AMOUNTS HELD FOR OTHERS</t>
  </si>
  <si>
    <t xml:space="preserve">      PAYABLE FOR SECURITIES</t>
  </si>
  <si>
    <t xml:space="preserve">      ADVANCE PREMIUMS</t>
  </si>
  <si>
    <t xml:space="preserve">      RETURN PREMIUMS</t>
  </si>
  <si>
    <t xml:space="preserve">      OTHER PAYABLES</t>
  </si>
  <si>
    <t xml:space="preserve">      CLAIM CHECKS PAYABLE</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</si>
  <si>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</si>
  <si>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</si>
  <si>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</si>
  <si>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</si>
  <si>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</si>
  <si>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</si>
  <si>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</si>
  <si>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</si>
  <si>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</si>
  <si>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</si>
  <si>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</si>
  <si>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</si>
  <si>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MARCH 31, 2016</t>
  </si>
  <si>
    <t>TOTAL LIABILITIES PLUS EQUITY ACCOUNT</t>
  </si>
  <si>
    <t xml:space="preserve"> INCOME STATEMENT</t>
  </si>
  <si>
    <t>MARCH 31, 2016</t>
  </si>
  <si>
    <t>QUARTER-TO-DATE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</si>
  <si>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</si>
  <si>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</si>
  <si>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</si>
  <si>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</si>
  <si>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</si>
  <si>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</si>
  <si>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</si>
  <si>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</si>
  <si>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</si>
  <si>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t xml:space="preserve"> UNDERWRITING LOSS </t>
  </si>
  <si>
    <t>INVESTMENT INCOME</t>
  </si>
  <si>
    <t xml:space="preserve">     NET INVESTMENT INCOME EARNED</t>
  </si>
  <si>
    <t xml:space="preserve">     NET REALIZED CAPITAL LOSS</t>
  </si>
  <si>
    <t xml:space="preserve">         NET INVESTMENT GAIN</t>
  </si>
  <si>
    <t>OTHER INCOME</t>
  </si>
  <si>
    <r>
      <t xml:space="preserve">       OTHER INCOME </t>
    </r>
  </si>
  <si>
    <t xml:space="preserve">       INSTALLMENT SERVICE FEE</t>
  </si>
  <si>
    <t xml:space="preserve">         TOTAL OTHER INCOME</t>
  </si>
  <si>
    <t xml:space="preserve"> NET LOSS</t>
  </si>
  <si>
    <t xml:space="preserve">     NET EQUITY - PRIOR</t>
  </si>
  <si>
    <t xml:space="preserve">     NET LOSS FOR PERIOD</t>
  </si>
  <si>
    <t xml:space="preserve">     CHANGE IN NONADMITTED ASSETS</t>
  </si>
  <si>
    <t xml:space="preserve">     CHANGE IN NET UNREALIZED CAPITAL GAIN</t>
  </si>
  <si>
    <t>CHANGE IN EQUITY</t>
  </si>
  <si>
    <t>NET EQUITY AT MARCH 31, 2016</t>
  </si>
  <si>
    <t xml:space="preserve"> EQUITY ACCOUNT</t>
  </si>
  <si>
    <t>QTD PERIOD ENDED MARCH 31, 2016</t>
  </si>
  <si>
    <t>POLICY YEAR 2016</t>
  </si>
  <si>
    <t>POLICY YEAR 2015</t>
  </si>
  <si>
    <t>POLICY YEAR 2014</t>
  </si>
  <si>
    <t>POLICY YEAR 2013</t>
  </si>
  <si>
    <t>TOTAL</t>
  </si>
  <si>
    <t>INCOME RECEIVED</t>
  </si>
  <si>
    <t xml:space="preserve">      PREMIUMS WRITTEN</t>
  </si>
  <si>
    <t xml:space="preserve">       OTHER INCOME (includes installment service fees)</t>
  </si>
  <si>
    <t xml:space="preserve">      INVESTMENT INCOME RECEIVED</t>
  </si>
  <si>
    <t xml:space="preserve">      NET REALIZED CAPITAL LOSS</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</si>
  <si>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</si>
  <si>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</si>
  <si>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</si>
  <si>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</si>
  <si>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</si>
  <si>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</si>
  <si>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</si>
  <si>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</si>
  <si>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</si>
  <si>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</si>
  <si>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</si>
  <si>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</si>
  <si>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</si>
  <si>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</si>
  <si>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</si>
  <si>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</si>
  <si>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</si>
  <si>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</si>
  <si>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</si>
  <si>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</si>
  <si>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</si>
  <si>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</si>
  <si>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</si>
  <si>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</si>
  <si>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</si>
  <si>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</si>
  <si>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UNDERWRITING STATEMENT</t>
  </si>
  <si>
    <t>EARNED/INCURRED BASIS</t>
  </si>
  <si>
    <t>QTD PERIOD ENDING MARCH 31, 2016</t>
  </si>
  <si>
    <t/>
  </si>
  <si>
    <t>03-31-16</t>
  </si>
  <si>
    <t xml:space="preserve"> </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</si>
  <si>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</si>
  <si>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</si>
  <si>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</si>
  <si>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</si>
  <si>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</si>
  <si>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</si>
  <si>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</si>
  <si>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</si>
  <si>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</si>
  <si>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</si>
  <si>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</si>
  <si>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</si>
  <si>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 xml:space="preserve">  </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</si>
  <si>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</si>
  <si>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</si>
  <si>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</si>
  <si>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</si>
  <si>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</si>
  <si>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</si>
  <si>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</si>
  <si>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</si>
  <si>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</si>
  <si>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</si>
  <si>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</si>
  <si>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</si>
  <si>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</si>
  <si>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</si>
  <si>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</si>
  <si>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</si>
  <si>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</si>
  <si>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</si>
  <si>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</si>
  <si>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</si>
  <si>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</si>
  <si>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Loss</t>
  </si>
  <si>
    <t>Net Investment Income Received</t>
  </si>
  <si>
    <t>Current Accrued Interest</t>
  </si>
  <si>
    <t>Prior Accrued Interest</t>
  </si>
  <si>
    <t>Change in Accrued Interest</t>
  </si>
  <si>
    <t>Net Investment Income Earned</t>
  </si>
  <si>
    <t>Net Realized Capital Loss</t>
  </si>
  <si>
    <t>Net Investment Gain</t>
  </si>
  <si>
    <t>Othe Income (includes installment service fees)</t>
  </si>
  <si>
    <t>Net Loss</t>
  </si>
  <si>
    <t>STATISTICAL REPORT ON PREMIUMS</t>
  </si>
  <si>
    <t>*SEE NOTE BELOW</t>
  </si>
  <si>
    <t>WRITTEN PREMIUMS</t>
  </si>
  <si>
    <t xml:space="preserve">     FIRE</t>
  </si>
  <si>
    <t xml:space="preserve">     ALLIED </t>
  </si>
  <si>
    <t xml:space="preserve">     CRIME</t>
  </si>
  <si>
    <t xml:space="preserve">            TOTAL</t>
  </si>
  <si>
    <t>CURRENT UNEARNED PREMIUM RESERVE              @ 03-31-16</t>
  </si>
  <si>
    <t xml:space="preserve">    ALLIED </t>
  </si>
  <si>
    <t xml:space="preserve">    CRIME</t>
  </si>
  <si>
    <t>PRIOR UNEARNED PREMIUM RESERVE                     @ 12-31-15</t>
  </si>
  <si>
    <t>EARNED PREMIUM</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</si>
  <si>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five quarters:</t>
  </si>
  <si>
    <t>1-4 Family Tenant-Occupied</t>
  </si>
  <si>
    <t>Commercial</t>
  </si>
  <si>
    <t>Total TRIA</t>
  </si>
  <si>
    <r>
      <t xml:space="preserve">       1Q15       </t>
    </r>
    <r>
      <rPr>
        <sz val="9"/>
        <rFont val="Century Schoolbook"/>
        <family val="1"/>
      </rPr>
      <t>$103,113</t>
    </r>
  </si>
  <si>
    <r>
      <t xml:space="preserve">       1Q16       </t>
    </r>
    <r>
      <rPr>
        <sz val="9"/>
        <rFont val="Century Schoolbook"/>
        <family val="1"/>
      </rPr>
      <t>$99,036</t>
    </r>
  </si>
  <si>
    <r>
      <t xml:space="preserve">       2Q15       </t>
    </r>
    <r>
      <rPr>
        <sz val="9"/>
        <rFont val="Century Schoolbook"/>
        <family val="1"/>
      </rPr>
      <t>$102,393</t>
    </r>
  </si>
  <si>
    <r>
      <t xml:space="preserve">       3Q15       </t>
    </r>
    <r>
      <rPr>
        <sz val="9"/>
        <rFont val="Century Schoolbook"/>
        <family val="1"/>
      </rPr>
      <t>$104,201</t>
    </r>
  </si>
  <si>
    <r>
      <t xml:space="preserve">       4Q15       </t>
    </r>
    <r>
      <rPr>
        <sz val="9"/>
        <rFont val="Century Schoolbook"/>
        <family val="1"/>
      </rPr>
      <t>$101,431</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</si>
  <si>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</si>
  <si>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</si>
  <si>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 xml:space="preserve">PAID LOSSES </t>
  </si>
  <si>
    <t>Net of Salvage &amp; Subrogation Received</t>
  </si>
  <si>
    <t xml:space="preserve">      FIRE</t>
  </si>
  <si>
    <t>CURRENT CASE BASIS RESERVES (03-31-16)</t>
  </si>
  <si>
    <t xml:space="preserve">       FIRE</t>
  </si>
  <si>
    <t xml:space="preserve">       ALLIED </t>
  </si>
  <si>
    <t xml:space="preserve">       CRIME</t>
  </si>
  <si>
    <t>CURRENT I.B.N.R. RESERVES (03-31-16)</t>
  </si>
  <si>
    <t>PRIOR LOSS RESERVES (12-31-15)</t>
  </si>
  <si>
    <t>(Including I.B.N.R. Reserves)</t>
  </si>
  <si>
    <t>INCURRED LOSSES</t>
  </si>
  <si>
    <t>STATISTICAL REPORT ON LOSS EXPENSES</t>
  </si>
  <si>
    <t>(INCLUDES ALLOCATED AND UNALLOCATED LOSS EXPENSES)</t>
  </si>
  <si>
    <t>LOSS EXPENSES PAID                                      (ALAE AND ULAE)</t>
  </si>
  <si>
    <t>FIRE</t>
  </si>
  <si>
    <t xml:space="preserve">ALLIED </t>
  </si>
  <si>
    <t>CRIME</t>
  </si>
  <si>
    <t>CURRENT LOSS EXPENSE RESERVES               @ 03-31-16</t>
  </si>
  <si>
    <t>PRIOR LOSS  EXPENSE RESERVES                     @ 12-31-15</t>
  </si>
  <si>
    <t>ALLIED</t>
  </si>
  <si>
    <t>ALAE &amp; ULAE LOSS EXPENSES  INCURRED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</si>
</sst>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Red]\ \(0%\)"/>
    <numFmt numFmtId="166" formatCode="&quot;$&quot;#,##0;[Red]&quot;$&quot;#,##0"/>
    <numFmt numFmtId="167" formatCode="&quot;$&quot;#,##0.000_);\(&quot;$&quot;#,##0.000\)"/>
  </numFmts>
  <fonts count="66">
    <font>
      <sz val="11"/>
      <color theme="1"/>
      <name val="Calibri"/>
      <family val="2"/>
    </font>
    <font>
      <sz val="11"/>
      <color indexed="8"/>
      <name val="Calibri"/>
      <family val="2"/>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b/>
      <sz val="54"/>
      <color indexed="10"/>
      <name val="Calibri"/>
      <family val="2"/>
    </font>
    <font>
      <sz val="11"/>
      <name val="Century Schoolbook"/>
      <family val="1"/>
    </font>
    <font>
      <b/>
      <sz val="11"/>
      <color indexed="8"/>
      <name val="Century Schoolbook"/>
      <family val="1"/>
    </font>
    <font>
      <b/>
      <u val="single"/>
      <sz val="11"/>
      <name val="Century Schoolbook"/>
      <family val="1"/>
    </font>
    <font>
      <b/>
      <sz val="11"/>
      <name val="Century Schoolbook"/>
      <family val="1"/>
    </font>
    <font>
      <b/>
      <i/>
      <sz val="11"/>
      <name val="Century Schoolbook"/>
      <family val="1"/>
    </font>
    <font>
      <b/>
      <i/>
      <sz val="10"/>
      <name val="Century Schoolbook"/>
      <family val="1"/>
    </font>
    <font>
      <sz val="10"/>
      <name val="Century Schoolbook"/>
      <family val="1"/>
    </font>
    <font>
      <sz val="11"/>
      <color indexed="10"/>
      <name val="Century Schoolbook"/>
      <family val="1"/>
    </font>
    <font>
      <sz val="9"/>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sz val="11"/>
      <color indexed="8"/>
      <name val="Century Schoolbook"/>
      <family val="1"/>
    </font>
    <font>
      <b/>
      <sz val="11"/>
      <color indexed="9"/>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right style="thin"/>
      <top style="thin"/>
      <bottom style="double"/>
    </border>
    <border>
      <left style="thin"/>
      <right/>
      <top/>
      <bottom/>
    </border>
    <border>
      <left style="thin"/>
      <right/>
      <top style="thin"/>
      <bottom/>
    </border>
    <border>
      <left/>
      <right/>
      <top style="thin"/>
      <bottom/>
    </border>
    <border>
      <left style="thin"/>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34">
    <xf numFmtId="0" fontId="0" fillId="0" borderId="0" xfId="0" applyFont="1" applyAlignment="1">
      <alignment/>
    </xf>
    <xf numFmtId="0" fontId="4" fillId="0" borderId="0" xfId="59" applyFont="1">
      <alignment/>
      <protection/>
    </xf>
    <xf numFmtId="0" fontId="7" fillId="0" borderId="0" xfId="59" applyFont="1">
      <alignment/>
      <protection/>
    </xf>
    <xf numFmtId="0" fontId="65" fillId="0" borderId="0" xfId="59" applyFont="1" applyAlignment="1">
      <alignment horizontal="center"/>
      <protection/>
    </xf>
    <xf numFmtId="7" fontId="7" fillId="0" borderId="0" xfId="59" applyNumberFormat="1" applyFont="1" applyFill="1" applyBorder="1" applyAlignment="1" quotePrefix="1">
      <alignment horizontal="center"/>
      <protection/>
    </xf>
    <xf numFmtId="7" fontId="9" fillId="0" borderId="0" xfId="59" applyNumberFormat="1" applyFont="1" applyFill="1" applyBorder="1">
      <alignment/>
      <protection/>
    </xf>
    <xf numFmtId="5" fontId="10" fillId="33" borderId="0" xfId="44" applyNumberFormat="1" applyFont="1" applyFill="1" applyBorder="1" applyAlignment="1">
      <alignment horizontal="center" wrapText="1"/>
    </xf>
    <xf numFmtId="0" fontId="9" fillId="0" borderId="0" xfId="59" applyFont="1">
      <alignment/>
      <protection/>
    </xf>
    <xf numFmtId="7" fontId="11" fillId="0" borderId="0" xfId="59" applyNumberFormat="1" applyFont="1" applyFill="1" applyBorder="1" applyAlignment="1">
      <alignment horizontal="left" wrapText="1"/>
      <protection/>
    </xf>
    <xf numFmtId="5" fontId="9" fillId="0" borderId="10" xfId="44" applyNumberFormat="1" applyFont="1" applyFill="1" applyBorder="1" applyAlignment="1">
      <alignment horizontal="right"/>
    </xf>
    <xf numFmtId="7" fontId="9" fillId="0" borderId="0" xfId="48" applyNumberFormat="1" applyFont="1" applyFill="1" applyBorder="1" applyAlignment="1">
      <alignment horizontal="left"/>
    </xf>
    <xf numFmtId="5" fontId="9" fillId="0" borderId="11" xfId="45" applyNumberFormat="1" applyFont="1" applyFill="1" applyBorder="1" applyAlignment="1">
      <alignment horizontal="right"/>
    </xf>
    <xf numFmtId="43" fontId="12" fillId="0" borderId="11" xfId="44" applyFont="1" applyFill="1" applyBorder="1" applyAlignment="1">
      <alignment horizontal="right"/>
    </xf>
    <xf numFmtId="164" fontId="9" fillId="0" borderId="11" xfId="45" applyNumberFormat="1" applyFont="1" applyFill="1" applyBorder="1" applyAlignment="1">
      <alignment horizontal="right"/>
    </xf>
    <xf numFmtId="43" fontId="12" fillId="0" borderId="11" xfId="45" applyFont="1" applyFill="1" applyBorder="1" applyAlignment="1">
      <alignment horizontal="right"/>
    </xf>
    <xf numFmtId="164" fontId="9" fillId="0" borderId="11" xfId="44" applyNumberFormat="1" applyFont="1" applyFill="1" applyBorder="1" applyAlignment="1">
      <alignment horizontal="right"/>
    </xf>
    <xf numFmtId="43" fontId="9" fillId="0" borderId="0" xfId="59" applyNumberFormat="1" applyFont="1">
      <alignment/>
      <protection/>
    </xf>
    <xf numFmtId="7" fontId="12" fillId="0" borderId="0" xfId="48" applyNumberFormat="1" applyFont="1" applyFill="1" applyBorder="1" applyAlignment="1">
      <alignment horizontal="center" wrapText="1"/>
    </xf>
    <xf numFmtId="5" fontId="12" fillId="0" borderId="12" xfId="44" applyNumberFormat="1" applyFont="1" applyFill="1" applyBorder="1" applyAlignment="1">
      <alignment horizontal="right"/>
    </xf>
    <xf numFmtId="43" fontId="9" fillId="0" borderId="0" xfId="44" applyNumberFormat="1" applyFont="1" applyFill="1" applyBorder="1" applyAlignment="1">
      <alignment horizontal="right"/>
    </xf>
    <xf numFmtId="7" fontId="9" fillId="0" borderId="0" xfId="59" applyNumberFormat="1" applyFont="1">
      <alignment/>
      <protection/>
    </xf>
    <xf numFmtId="5" fontId="12" fillId="0" borderId="0" xfId="44" applyNumberFormat="1" applyFont="1" applyFill="1" applyBorder="1" applyAlignment="1">
      <alignment horizontal="right"/>
    </xf>
    <xf numFmtId="7" fontId="11" fillId="0" borderId="0" xfId="48" applyNumberFormat="1" applyFont="1" applyFill="1" applyBorder="1" applyAlignment="1">
      <alignment horizontal="left" wrapText="1"/>
    </xf>
    <xf numFmtId="5" fontId="9" fillId="0" borderId="0" xfId="44" applyNumberFormat="1" applyFont="1" applyFill="1" applyBorder="1" applyAlignment="1">
      <alignment horizontal="right"/>
    </xf>
    <xf numFmtId="41" fontId="9" fillId="0" borderId="0" xfId="44" applyNumberFormat="1" applyFont="1" applyFill="1" applyBorder="1" applyAlignment="1">
      <alignment horizontal="right"/>
    </xf>
    <xf numFmtId="164" fontId="9" fillId="0" borderId="0" xfId="44" applyNumberFormat="1" applyFont="1" applyFill="1" applyBorder="1" applyAlignment="1">
      <alignment horizontal="right"/>
    </xf>
    <xf numFmtId="0" fontId="9" fillId="0" borderId="0" xfId="0" applyFont="1" applyAlignment="1">
      <alignment/>
    </xf>
    <xf numFmtId="43" fontId="9" fillId="0" borderId="0" xfId="44" applyFont="1" applyFill="1" applyBorder="1" applyAlignment="1">
      <alignment horizontal="right"/>
    </xf>
    <xf numFmtId="164" fontId="9" fillId="0" borderId="13" xfId="44" applyNumberFormat="1" applyFont="1" applyFill="1" applyBorder="1" applyAlignment="1">
      <alignment horizontal="right"/>
    </xf>
    <xf numFmtId="5" fontId="9" fillId="0" borderId="0" xfId="44" applyNumberFormat="1" applyFont="1" applyBorder="1" applyAlignment="1">
      <alignment horizontal="right"/>
    </xf>
    <xf numFmtId="164" fontId="12" fillId="0" borderId="0" xfId="44" applyNumberFormat="1" applyFont="1" applyFill="1" applyBorder="1" applyAlignment="1">
      <alignment horizontal="right"/>
    </xf>
    <xf numFmtId="7" fontId="9" fillId="0" borderId="0" xfId="48" applyNumberFormat="1" applyFont="1" applyFill="1" applyBorder="1" applyAlignment="1">
      <alignment horizontal="right" wrapText="1"/>
    </xf>
    <xf numFmtId="38" fontId="9" fillId="0" borderId="0" xfId="59" applyNumberFormat="1" applyFont="1">
      <alignment/>
      <protection/>
    </xf>
    <xf numFmtId="165" fontId="9" fillId="0" borderId="0" xfId="59" applyNumberFormat="1" applyFont="1" applyBorder="1" applyAlignment="1">
      <alignment horizontal="center"/>
      <protection/>
    </xf>
    <xf numFmtId="41" fontId="9" fillId="0" borderId="13" xfId="44" applyNumberFormat="1" applyFont="1" applyFill="1" applyBorder="1" applyAlignment="1">
      <alignment horizontal="right"/>
    </xf>
    <xf numFmtId="7" fontId="12" fillId="0" borderId="0" xfId="48" applyNumberFormat="1" applyFont="1" applyFill="1" applyBorder="1" applyAlignment="1">
      <alignment horizontal="left"/>
    </xf>
    <xf numFmtId="5" fontId="12" fillId="0" borderId="13" xfId="44" applyNumberFormat="1" applyFont="1" applyFill="1" applyBorder="1" applyAlignment="1">
      <alignment horizontal="right"/>
    </xf>
    <xf numFmtId="164" fontId="12" fillId="0" borderId="14" xfId="44" applyNumberFormat="1" applyFont="1" applyFill="1" applyBorder="1" applyAlignment="1">
      <alignment horizontal="right"/>
    </xf>
    <xf numFmtId="38" fontId="12" fillId="0" borderId="0" xfId="44" applyNumberFormat="1" applyFont="1" applyFill="1" applyBorder="1" applyAlignment="1">
      <alignment horizontal="right"/>
    </xf>
    <xf numFmtId="5" fontId="9" fillId="0" borderId="0" xfId="59" applyNumberFormat="1" applyFont="1">
      <alignment/>
      <protection/>
    </xf>
    <xf numFmtId="166" fontId="12" fillId="0" borderId="15" xfId="49" applyNumberFormat="1" applyFont="1" applyFill="1" applyBorder="1" applyAlignment="1">
      <alignment horizontal="right"/>
    </xf>
    <xf numFmtId="42" fontId="9" fillId="0" borderId="0" xfId="48" applyFont="1" applyFill="1" applyAlignment="1">
      <alignment horizontal="right" wrapText="1"/>
    </xf>
    <xf numFmtId="5" fontId="9" fillId="0" borderId="0" xfId="44" applyNumberFormat="1" applyFont="1" applyFill="1" applyAlignment="1">
      <alignment horizontal="right"/>
    </xf>
    <xf numFmtId="5" fontId="9" fillId="0" borderId="0" xfId="44" applyNumberFormat="1" applyFont="1" applyAlignment="1">
      <alignment horizontal="right"/>
    </xf>
    <xf numFmtId="0" fontId="13" fillId="0" borderId="0" xfId="59" applyFont="1">
      <alignment/>
      <protection/>
    </xf>
    <xf numFmtId="5" fontId="13" fillId="0" borderId="0" xfId="44" applyNumberFormat="1" applyFont="1" applyAlignment="1" quotePrefix="1">
      <alignment horizontal="right"/>
    </xf>
    <xf numFmtId="5" fontId="13" fillId="0" borderId="0" xfId="44" applyNumberFormat="1" applyFont="1" applyAlignment="1">
      <alignment horizontal="right"/>
    </xf>
    <xf numFmtId="0" fontId="14" fillId="0" borderId="0" xfId="59" applyFont="1">
      <alignment/>
      <protection/>
    </xf>
    <xf numFmtId="5" fontId="14" fillId="0" borderId="0" xfId="44" applyNumberFormat="1" applyFont="1" applyAlignment="1">
      <alignment horizontal="right"/>
    </xf>
    <xf numFmtId="5" fontId="14" fillId="0" borderId="0" xfId="44" applyNumberFormat="1" applyFont="1" applyAlignment="1" quotePrefix="1">
      <alignment horizontal="right"/>
    </xf>
    <xf numFmtId="7" fontId="3" fillId="0" borderId="0" xfId="0" applyNumberFormat="1" applyFont="1" applyFill="1" applyBorder="1" applyAlignment="1">
      <alignment/>
    </xf>
    <xf numFmtId="0" fontId="12" fillId="0" borderId="0" xfId="0" applyFont="1" applyBorder="1" applyAlignment="1">
      <alignment/>
    </xf>
    <xf numFmtId="0" fontId="5" fillId="0" borderId="0" xfId="0" applyFont="1" applyAlignment="1">
      <alignment/>
    </xf>
    <xf numFmtId="0" fontId="15" fillId="0" borderId="0" xfId="0" applyFont="1" applyBorder="1" applyAlignment="1">
      <alignment/>
    </xf>
    <xf numFmtId="7" fontId="6" fillId="0" borderId="0" xfId="0" applyNumberFormat="1" applyFont="1" applyBorder="1" applyAlignment="1">
      <alignment horizontal="centerContinuous"/>
    </xf>
    <xf numFmtId="7" fontId="15" fillId="0" borderId="0" xfId="44" applyNumberFormat="1" applyFont="1" applyBorder="1" applyAlignment="1">
      <alignment horizontal="centerContinuous"/>
    </xf>
    <xf numFmtId="7" fontId="9" fillId="0" borderId="0" xfId="0" applyNumberFormat="1" applyFont="1" applyBorder="1" applyAlignment="1">
      <alignment/>
    </xf>
    <xf numFmtId="7" fontId="12" fillId="34" borderId="13" xfId="44" applyNumberFormat="1" applyFont="1" applyFill="1" applyBorder="1" applyAlignment="1">
      <alignment horizontal="centerContinuous"/>
    </xf>
    <xf numFmtId="7" fontId="12" fillId="34" borderId="0" xfId="44" applyNumberFormat="1" applyFont="1" applyFill="1" applyBorder="1" applyAlignment="1">
      <alignment horizontal="centerContinuous"/>
    </xf>
    <xf numFmtId="0" fontId="9" fillId="0" borderId="0" xfId="0" applyFont="1" applyBorder="1" applyAlignment="1">
      <alignment/>
    </xf>
    <xf numFmtId="7" fontId="11" fillId="0" borderId="0" xfId="44" applyNumberFormat="1" applyFont="1" applyBorder="1" applyAlignment="1">
      <alignment/>
    </xf>
    <xf numFmtId="7" fontId="11" fillId="0" borderId="16" xfId="44" applyNumberFormat="1" applyFont="1" applyBorder="1" applyAlignment="1">
      <alignment/>
    </xf>
    <xf numFmtId="7" fontId="11" fillId="0" borderId="0" xfId="0" applyNumberFormat="1" applyFont="1" applyBorder="1" applyAlignment="1">
      <alignment/>
    </xf>
    <xf numFmtId="7" fontId="11" fillId="0" borderId="17" xfId="44" applyNumberFormat="1" applyFont="1" applyBorder="1" applyAlignment="1">
      <alignment/>
    </xf>
    <xf numFmtId="7" fontId="9" fillId="0" borderId="0" xfId="44" applyNumberFormat="1" applyFont="1" applyBorder="1" applyAlignment="1">
      <alignment/>
    </xf>
    <xf numFmtId="5" fontId="12" fillId="0" borderId="17" xfId="44" applyNumberFormat="1" applyFont="1" applyBorder="1" applyAlignment="1">
      <alignment/>
    </xf>
    <xf numFmtId="7" fontId="9" fillId="0" borderId="17" xfId="44" applyNumberFormat="1" applyFont="1" applyBorder="1" applyAlignment="1">
      <alignment/>
    </xf>
    <xf numFmtId="164" fontId="9" fillId="0" borderId="0" xfId="44" applyNumberFormat="1" applyFont="1" applyBorder="1" applyAlignment="1">
      <alignment/>
    </xf>
    <xf numFmtId="164" fontId="9" fillId="0" borderId="0" xfId="0" applyNumberFormat="1" applyFont="1" applyBorder="1" applyAlignment="1">
      <alignment/>
    </xf>
    <xf numFmtId="164" fontId="9" fillId="0" borderId="13" xfId="44" applyNumberFormat="1" applyFont="1" applyBorder="1" applyAlignment="1">
      <alignment/>
    </xf>
    <xf numFmtId="164" fontId="9" fillId="0" borderId="18" xfId="44" applyNumberFormat="1" applyFont="1" applyBorder="1" applyAlignment="1">
      <alignment/>
    </xf>
    <xf numFmtId="164" fontId="9" fillId="0" borderId="17" xfId="44" applyNumberFormat="1" applyFont="1" applyBorder="1" applyAlignment="1">
      <alignment/>
    </xf>
    <xf numFmtId="38" fontId="9" fillId="0" borderId="17" xfId="44" applyNumberFormat="1" applyFont="1" applyBorder="1" applyAlignment="1">
      <alignment/>
    </xf>
    <xf numFmtId="38" fontId="9" fillId="0" borderId="13" xfId="44" applyNumberFormat="1" applyFont="1" applyBorder="1" applyAlignment="1">
      <alignment/>
    </xf>
    <xf numFmtId="43" fontId="12" fillId="0" borderId="0" xfId="44" applyNumberFormat="1" applyFont="1" applyBorder="1" applyAlignment="1">
      <alignment/>
    </xf>
    <xf numFmtId="38" fontId="9" fillId="0" borderId="19" xfId="44" applyNumberFormat="1" applyFont="1" applyFill="1" applyBorder="1" applyAlignment="1">
      <alignment/>
    </xf>
    <xf numFmtId="164" fontId="9" fillId="0" borderId="20" xfId="44" applyNumberFormat="1" applyFont="1" applyBorder="1" applyAlignment="1">
      <alignment/>
    </xf>
    <xf numFmtId="38" fontId="9" fillId="0" borderId="0" xfId="44" applyNumberFormat="1" applyFont="1" applyBorder="1" applyAlignment="1">
      <alignment/>
    </xf>
    <xf numFmtId="38" fontId="9" fillId="0" borderId="0" xfId="0" applyNumberFormat="1" applyFont="1" applyBorder="1" applyAlignment="1">
      <alignment/>
    </xf>
    <xf numFmtId="7" fontId="9" fillId="0" borderId="18" xfId="44" applyNumberFormat="1" applyFont="1" applyBorder="1" applyAlignment="1">
      <alignment/>
    </xf>
    <xf numFmtId="7" fontId="12" fillId="0" borderId="0" xfId="0" applyNumberFormat="1" applyFont="1" applyBorder="1" applyAlignment="1">
      <alignment/>
    </xf>
    <xf numFmtId="6" fontId="12" fillId="0" borderId="21" xfId="44" applyNumberFormat="1" applyFont="1" applyBorder="1" applyAlignment="1">
      <alignment/>
    </xf>
    <xf numFmtId="164" fontId="9" fillId="0" borderId="0" xfId="44" applyNumberFormat="1" applyFont="1" applyAlignment="1">
      <alignment/>
    </xf>
    <xf numFmtId="0" fontId="17" fillId="0" borderId="0" xfId="0" applyFont="1" applyBorder="1" applyAlignment="1">
      <alignment/>
    </xf>
    <xf numFmtId="0" fontId="19" fillId="0" borderId="0" xfId="59" applyFont="1" applyFill="1" applyBorder="1">
      <alignment/>
      <protection/>
    </xf>
    <xf numFmtId="0" fontId="5" fillId="0" borderId="0" xfId="59" applyFont="1" applyAlignment="1">
      <alignment/>
      <protection/>
    </xf>
    <xf numFmtId="0" fontId="20" fillId="0" borderId="0" xfId="59" applyFont="1" applyFill="1" applyBorder="1">
      <alignment/>
      <protection/>
    </xf>
    <xf numFmtId="43" fontId="5" fillId="0" borderId="0" xfId="59" applyNumberFormat="1" applyFont="1" applyFill="1" applyBorder="1" applyAlignment="1">
      <alignment horizontal="centerContinuous"/>
      <protection/>
    </xf>
    <xf numFmtId="0" fontId="5" fillId="0" borderId="0" xfId="59" applyFont="1" applyFill="1" applyBorder="1" applyAlignment="1">
      <alignment horizontal="centerContinuous"/>
      <protection/>
    </xf>
    <xf numFmtId="43" fontId="5" fillId="0" borderId="0" xfId="44" applyFont="1" applyFill="1" applyBorder="1" applyAlignment="1">
      <alignment horizontal="centerContinuous"/>
    </xf>
    <xf numFmtId="43" fontId="21" fillId="0" borderId="0" xfId="44" applyFont="1" applyBorder="1" applyAlignment="1">
      <alignment horizontal="centerContinuous"/>
    </xf>
    <xf numFmtId="43" fontId="21" fillId="0" borderId="0" xfId="44" applyFont="1" applyFill="1" applyBorder="1" applyAlignment="1">
      <alignment horizontal="centerContinuous"/>
    </xf>
    <xf numFmtId="0" fontId="21" fillId="0" borderId="0" xfId="59" applyFont="1" applyFill="1" applyBorder="1">
      <alignment/>
      <protection/>
    </xf>
    <xf numFmtId="43" fontId="12" fillId="0" borderId="0" xfId="59" applyNumberFormat="1" applyFont="1" applyFill="1" applyBorder="1" applyAlignment="1">
      <alignment horizontal="left" wrapText="1"/>
      <protection/>
    </xf>
    <xf numFmtId="43" fontId="22" fillId="33" borderId="0" xfId="44" applyFont="1" applyFill="1" applyAlignment="1">
      <alignment horizontal="center" wrapText="1"/>
    </xf>
    <xf numFmtId="43" fontId="22" fillId="33" borderId="0" xfId="44" applyFont="1" applyFill="1" applyBorder="1" applyAlignment="1">
      <alignment horizontal="center" wrapText="1"/>
    </xf>
    <xf numFmtId="0" fontId="12" fillId="0" borderId="0" xfId="59" applyFont="1" applyFill="1" applyBorder="1" applyAlignment="1">
      <alignment horizontal="left" wrapText="1"/>
      <protection/>
    </xf>
    <xf numFmtId="43" fontId="11" fillId="0" borderId="0" xfId="59" applyNumberFormat="1" applyFont="1" applyFill="1" applyBorder="1" applyAlignment="1">
      <alignment horizontal="left" wrapText="1"/>
      <protection/>
    </xf>
    <xf numFmtId="0" fontId="11" fillId="0" borderId="0" xfId="59" applyFont="1" applyFill="1" applyBorder="1" applyAlignment="1">
      <alignment horizontal="left" wrapText="1"/>
      <protection/>
    </xf>
    <xf numFmtId="43" fontId="11" fillId="0" borderId="0" xfId="44" applyFont="1" applyFill="1" applyBorder="1" applyAlignment="1">
      <alignment horizontal="left" wrapText="1"/>
    </xf>
    <xf numFmtId="0" fontId="9" fillId="0" borderId="0" xfId="59" applyFont="1" applyFill="1" applyBorder="1" applyAlignment="1">
      <alignment horizontal="left" wrapText="1"/>
      <protection/>
    </xf>
    <xf numFmtId="43" fontId="9" fillId="0" borderId="0" xfId="59" applyNumberFormat="1" applyFont="1" applyFill="1" applyBorder="1" applyAlignment="1">
      <alignment/>
      <protection/>
    </xf>
    <xf numFmtId="6" fontId="9" fillId="0" borderId="0" xfId="49" applyNumberFormat="1" applyFont="1" applyFill="1" applyBorder="1" applyAlignment="1">
      <alignment/>
    </xf>
    <xf numFmtId="43" fontId="12" fillId="0" borderId="0" xfId="44" applyNumberFormat="1" applyFont="1" applyFill="1" applyBorder="1" applyAlignment="1">
      <alignment/>
    </xf>
    <xf numFmtId="0" fontId="9" fillId="0" borderId="0" xfId="59" applyFont="1" applyFill="1" applyBorder="1">
      <alignment/>
      <protection/>
    </xf>
    <xf numFmtId="0" fontId="9" fillId="0" borderId="0" xfId="0" applyFont="1" applyFill="1" applyBorder="1" applyAlignment="1">
      <alignment/>
    </xf>
    <xf numFmtId="164" fontId="9" fillId="0" borderId="0" xfId="44" applyNumberFormat="1" applyFont="1" applyFill="1" applyBorder="1" applyAlignment="1">
      <alignment/>
    </xf>
    <xf numFmtId="14" fontId="9" fillId="0" borderId="0" xfId="59" applyNumberFormat="1" applyFont="1" applyFill="1" applyBorder="1">
      <alignment/>
      <protection/>
    </xf>
    <xf numFmtId="38" fontId="9" fillId="0" borderId="0" xfId="44" applyNumberFormat="1" applyFont="1" applyFill="1" applyBorder="1" applyAlignment="1">
      <alignment/>
    </xf>
    <xf numFmtId="43" fontId="9" fillId="0" borderId="0" xfId="59" applyNumberFormat="1" applyFont="1" applyFill="1" applyBorder="1">
      <alignment/>
      <protection/>
    </xf>
    <xf numFmtId="38" fontId="9" fillId="0" borderId="14" xfId="44" applyNumberFormat="1" applyFont="1" applyFill="1" applyBorder="1" applyAlignment="1">
      <alignment/>
    </xf>
    <xf numFmtId="43" fontId="13" fillId="0" borderId="14" xfId="44" applyNumberFormat="1" applyFont="1" applyFill="1" applyBorder="1" applyAlignment="1">
      <alignment/>
    </xf>
    <xf numFmtId="164" fontId="12" fillId="0" borderId="15" xfId="44" applyNumberFormat="1" applyFont="1" applyFill="1" applyBorder="1" applyAlignment="1">
      <alignment/>
    </xf>
    <xf numFmtId="43" fontId="9" fillId="0" borderId="0" xfId="44" applyFont="1" applyFill="1" applyBorder="1" applyAlignment="1">
      <alignment/>
    </xf>
    <xf numFmtId="43" fontId="9" fillId="0" borderId="0" xfId="44" applyFont="1" applyFill="1" applyBorder="1" applyAlignment="1">
      <alignment/>
    </xf>
    <xf numFmtId="43" fontId="11" fillId="0" borderId="0" xfId="44" applyFont="1" applyFill="1" applyBorder="1" applyAlignment="1">
      <alignment wrapText="1"/>
    </xf>
    <xf numFmtId="43" fontId="9" fillId="0" borderId="0" xfId="59" applyNumberFormat="1" applyFont="1" applyFill="1" applyBorder="1" applyAlignment="1">
      <alignment horizontal="left"/>
      <protection/>
    </xf>
    <xf numFmtId="43" fontId="12" fillId="0" borderId="0" xfId="59" applyNumberFormat="1" applyFont="1" applyFill="1" applyBorder="1">
      <alignment/>
      <protection/>
    </xf>
    <xf numFmtId="38" fontId="12" fillId="0" borderId="14" xfId="44" applyNumberFormat="1" applyFont="1" applyFill="1" applyBorder="1" applyAlignment="1">
      <alignment/>
    </xf>
    <xf numFmtId="38" fontId="12" fillId="0" borderId="15" xfId="44" applyNumberFormat="1" applyFont="1" applyFill="1" applyBorder="1" applyAlignment="1">
      <alignment/>
    </xf>
    <xf numFmtId="43" fontId="12" fillId="0" borderId="14" xfId="44" applyFont="1" applyFill="1" applyBorder="1" applyAlignment="1">
      <alignment/>
    </xf>
    <xf numFmtId="164" fontId="9" fillId="0" borderId="0" xfId="59" applyNumberFormat="1" applyFont="1" applyFill="1" applyBorder="1">
      <alignment/>
      <protection/>
    </xf>
    <xf numFmtId="43" fontId="12" fillId="0" borderId="0" xfId="44" applyFont="1" applyFill="1" applyBorder="1" applyAlignment="1">
      <alignment/>
    </xf>
    <xf numFmtId="43" fontId="11" fillId="0" borderId="0" xfId="59" applyNumberFormat="1" applyFont="1" applyFill="1" applyBorder="1">
      <alignment/>
      <protection/>
    </xf>
    <xf numFmtId="43" fontId="11" fillId="0" borderId="0" xfId="44" applyFont="1" applyFill="1" applyBorder="1" applyAlignment="1">
      <alignment/>
    </xf>
    <xf numFmtId="5" fontId="9" fillId="0" borderId="0" xfId="59" applyNumberFormat="1" applyFont="1" applyFill="1" applyBorder="1">
      <alignment/>
      <protection/>
    </xf>
    <xf numFmtId="43" fontId="9" fillId="0" borderId="0" xfId="59" applyNumberFormat="1" applyFont="1" applyFill="1" applyBorder="1" applyAlignment="1">
      <alignment horizontal="left" wrapText="1"/>
      <protection/>
    </xf>
    <xf numFmtId="6" fontId="9" fillId="0" borderId="0" xfId="59" applyNumberFormat="1" applyFont="1" applyFill="1" applyBorder="1">
      <alignment/>
      <protection/>
    </xf>
    <xf numFmtId="43" fontId="12" fillId="0" borderId="14" xfId="44" applyNumberFormat="1" applyFont="1" applyFill="1" applyBorder="1" applyAlignment="1">
      <alignment/>
    </xf>
    <xf numFmtId="6" fontId="12" fillId="0" borderId="15" xfId="44" applyNumberFormat="1" applyFont="1" applyFill="1" applyBorder="1" applyAlignment="1">
      <alignment/>
    </xf>
    <xf numFmtId="0" fontId="15" fillId="0" borderId="0" xfId="59" applyFont="1" applyFill="1" applyBorder="1">
      <alignment/>
      <protection/>
    </xf>
    <xf numFmtId="43" fontId="15" fillId="0" borderId="0" xfId="44" applyFont="1" applyFill="1" applyBorder="1" applyAlignment="1">
      <alignment/>
    </xf>
    <xf numFmtId="43" fontId="15" fillId="0" borderId="0" xfId="44" applyFont="1" applyFill="1" applyBorder="1" applyAlignment="1">
      <alignment horizontal="right"/>
    </xf>
    <xf numFmtId="43" fontId="23" fillId="0" borderId="0" xfId="44" applyFont="1" applyBorder="1" applyAlignment="1">
      <alignment/>
    </xf>
    <xf numFmtId="0" fontId="23" fillId="0" borderId="0" xfId="59" applyFont="1" applyBorder="1">
      <alignment/>
      <protection/>
    </xf>
    <xf numFmtId="43" fontId="20" fillId="0" borderId="0" xfId="44" applyFont="1" applyBorder="1" applyAlignment="1">
      <alignment/>
    </xf>
    <xf numFmtId="0" fontId="20" fillId="0" borderId="0" xfId="59" applyFont="1" applyBorder="1">
      <alignment/>
      <protection/>
    </xf>
    <xf numFmtId="43" fontId="5" fillId="0" borderId="22" xfId="59" applyNumberFormat="1" applyFont="1" applyBorder="1" applyAlignment="1">
      <alignment horizontal="centerContinuous"/>
      <protection/>
    </xf>
    <xf numFmtId="43" fontId="9" fillId="0" borderId="0" xfId="44" applyNumberFormat="1" applyFont="1" applyBorder="1" applyAlignment="1">
      <alignment horizontal="centerContinuous"/>
    </xf>
    <xf numFmtId="43" fontId="9" fillId="0" borderId="17" xfId="44" applyNumberFormat="1" applyFont="1" applyBorder="1" applyAlignment="1">
      <alignment horizontal="centerContinuous"/>
    </xf>
    <xf numFmtId="43" fontId="9" fillId="0" borderId="22" xfId="59" applyNumberFormat="1" applyFont="1" applyBorder="1" applyAlignment="1" quotePrefix="1">
      <alignment wrapText="1"/>
      <protection/>
    </xf>
    <xf numFmtId="43" fontId="9" fillId="0" borderId="0" xfId="44" applyFont="1" applyBorder="1" applyAlignment="1">
      <alignment/>
    </xf>
    <xf numFmtId="0" fontId="9" fillId="0" borderId="0" xfId="59" applyFont="1" applyBorder="1">
      <alignment/>
      <protection/>
    </xf>
    <xf numFmtId="43" fontId="9" fillId="0" borderId="22" xfId="59" applyNumberFormat="1" applyFont="1" applyBorder="1" applyAlignment="1">
      <alignment horizontal="center" wrapText="1"/>
      <protection/>
    </xf>
    <xf numFmtId="43" fontId="12" fillId="33" borderId="23" xfId="44" applyNumberFormat="1" applyFont="1" applyFill="1" applyBorder="1" applyAlignment="1" quotePrefix="1">
      <alignment horizontal="centerContinuous"/>
    </xf>
    <xf numFmtId="14" fontId="12" fillId="33" borderId="24" xfId="44" applyNumberFormat="1" applyFont="1" applyFill="1" applyBorder="1" applyAlignment="1" quotePrefix="1">
      <alignment horizontal="centerContinuous" wrapText="1"/>
    </xf>
    <xf numFmtId="43" fontId="9" fillId="33" borderId="16" xfId="44" applyNumberFormat="1" applyFont="1" applyFill="1" applyBorder="1" applyAlignment="1">
      <alignment horizontal="centerContinuous"/>
    </xf>
    <xf numFmtId="43" fontId="12" fillId="33" borderId="25" xfId="44" applyNumberFormat="1" applyFont="1" applyFill="1" applyBorder="1" applyAlignment="1">
      <alignment horizontal="centerContinuous"/>
    </xf>
    <xf numFmtId="43" fontId="12" fillId="33" borderId="13" xfId="44" applyNumberFormat="1" applyFont="1" applyFill="1" applyBorder="1" applyAlignment="1">
      <alignment horizontal="centerContinuous"/>
    </xf>
    <xf numFmtId="43" fontId="12" fillId="33" borderId="18" xfId="44" applyNumberFormat="1" applyFont="1" applyFill="1" applyBorder="1" applyAlignment="1">
      <alignment horizontal="centerContinuous"/>
    </xf>
    <xf numFmtId="43" fontId="9" fillId="0" borderId="23" xfId="59" applyNumberFormat="1" applyFont="1" applyBorder="1" applyAlignment="1">
      <alignment horizontal="center" wrapText="1"/>
      <protection/>
    </xf>
    <xf numFmtId="43" fontId="12" fillId="0" borderId="23" xfId="44" applyNumberFormat="1" applyFont="1" applyBorder="1" applyAlignment="1">
      <alignment horizontal="centerContinuous"/>
    </xf>
    <xf numFmtId="43" fontId="12" fillId="0" borderId="24" xfId="44" applyNumberFormat="1" applyFont="1" applyBorder="1" applyAlignment="1">
      <alignment horizontal="centerContinuous"/>
    </xf>
    <xf numFmtId="43" fontId="9" fillId="0" borderId="17" xfId="44" applyFont="1" applyFill="1" applyBorder="1" applyAlignment="1">
      <alignment horizontal="right"/>
    </xf>
    <xf numFmtId="43" fontId="12" fillId="0" borderId="22" xfId="59" applyNumberFormat="1" applyFont="1" applyBorder="1" applyAlignment="1">
      <alignment horizontal="center" wrapText="1"/>
      <protection/>
    </xf>
    <xf numFmtId="43" fontId="9" fillId="0" borderId="22" xfId="44" applyFont="1" applyBorder="1" applyAlignment="1">
      <alignment horizontal="right"/>
    </xf>
    <xf numFmtId="43" fontId="9" fillId="0" borderId="22" xfId="59" applyNumberFormat="1" applyFont="1" applyBorder="1" applyAlignment="1">
      <alignment horizontal="left" wrapText="1"/>
      <protection/>
    </xf>
    <xf numFmtId="164" fontId="9" fillId="0" borderId="22" xfId="44" applyNumberFormat="1" applyFont="1" applyBorder="1" applyAlignment="1">
      <alignment horizontal="right"/>
    </xf>
    <xf numFmtId="43" fontId="9" fillId="0" borderId="0" xfId="44" applyFont="1" applyBorder="1" applyAlignment="1">
      <alignment horizontal="right"/>
    </xf>
    <xf numFmtId="164" fontId="9" fillId="0" borderId="25" xfId="44" applyNumberFormat="1" applyFont="1" applyBorder="1" applyAlignment="1">
      <alignment horizontal="right"/>
    </xf>
    <xf numFmtId="164" fontId="9" fillId="0" borderId="13" xfId="44" applyNumberFormat="1" applyFont="1" applyBorder="1" applyAlignment="1">
      <alignment horizontal="right"/>
    </xf>
    <xf numFmtId="5" fontId="12" fillId="0" borderId="18" xfId="44" applyNumberFormat="1" applyFont="1" applyFill="1" applyBorder="1" applyAlignment="1">
      <alignment horizontal="right"/>
    </xf>
    <xf numFmtId="164" fontId="9" fillId="0" borderId="0" xfId="44" applyNumberFormat="1" applyFont="1" applyBorder="1" applyAlignment="1">
      <alignment horizontal="right"/>
    </xf>
    <xf numFmtId="43" fontId="24" fillId="0" borderId="22" xfId="44" applyFont="1" applyBorder="1" applyAlignment="1">
      <alignment horizontal="right"/>
    </xf>
    <xf numFmtId="38" fontId="9" fillId="0" borderId="13" xfId="44" applyNumberFormat="1" applyFont="1" applyBorder="1" applyAlignment="1">
      <alignment horizontal="right"/>
    </xf>
    <xf numFmtId="164" fontId="9" fillId="0" borderId="17" xfId="44" applyNumberFormat="1" applyFont="1" applyFill="1" applyBorder="1" applyAlignment="1">
      <alignment horizontal="right"/>
    </xf>
    <xf numFmtId="43" fontId="12" fillId="0" borderId="0" xfId="44" applyFont="1" applyBorder="1" applyAlignment="1">
      <alignment horizontal="right"/>
    </xf>
    <xf numFmtId="164" fontId="9" fillId="0" borderId="18" xfId="44" applyNumberFormat="1" applyFont="1" applyFill="1" applyBorder="1" applyAlignment="1">
      <alignment horizontal="right"/>
    </xf>
    <xf numFmtId="6" fontId="12" fillId="0" borderId="17" xfId="44" applyNumberFormat="1" applyFont="1" applyFill="1" applyBorder="1" applyAlignment="1">
      <alignment horizontal="right"/>
    </xf>
    <xf numFmtId="43" fontId="9" fillId="0" borderId="0" xfId="59" applyNumberFormat="1" applyFont="1" applyBorder="1">
      <alignment/>
      <protection/>
    </xf>
    <xf numFmtId="43" fontId="12" fillId="0" borderId="0" xfId="44" applyFont="1" applyBorder="1" applyAlignment="1">
      <alignment/>
    </xf>
    <xf numFmtId="37" fontId="9" fillId="0" borderId="0" xfId="59" applyNumberFormat="1" applyFont="1" applyBorder="1">
      <alignment/>
      <protection/>
    </xf>
    <xf numFmtId="6" fontId="12" fillId="0" borderId="18" xfId="44" applyNumberFormat="1" applyFont="1" applyFill="1" applyBorder="1" applyAlignment="1">
      <alignment horizontal="right"/>
    </xf>
    <xf numFmtId="6" fontId="9" fillId="0" borderId="0" xfId="59" applyNumberFormat="1" applyFont="1" applyBorder="1">
      <alignment/>
      <protection/>
    </xf>
    <xf numFmtId="38" fontId="9" fillId="0" borderId="18" xfId="44" applyNumberFormat="1" applyFont="1" applyFill="1" applyBorder="1" applyAlignment="1">
      <alignment horizontal="right"/>
    </xf>
    <xf numFmtId="43" fontId="9" fillId="0" borderId="22" xfId="0" applyNumberFormat="1" applyFont="1" applyBorder="1" applyAlignment="1">
      <alignment horizontal="left" wrapText="1"/>
    </xf>
    <xf numFmtId="43" fontId="12" fillId="0" borderId="25" xfId="59" applyNumberFormat="1" applyFont="1" applyBorder="1" applyAlignment="1">
      <alignment horizontal="center" wrapText="1"/>
      <protection/>
    </xf>
    <xf numFmtId="43" fontId="9" fillId="0" borderId="25" xfId="44" applyFont="1" applyBorder="1" applyAlignment="1">
      <alignment horizontal="right"/>
    </xf>
    <xf numFmtId="43" fontId="9" fillId="0" borderId="13" xfId="44" applyFont="1" applyBorder="1" applyAlignment="1">
      <alignment horizontal="right"/>
    </xf>
    <xf numFmtId="0" fontId="9" fillId="0" borderId="0" xfId="59" applyFont="1" applyBorder="1" applyAlignment="1">
      <alignment horizontal="left" wrapText="1"/>
      <protection/>
    </xf>
    <xf numFmtId="43" fontId="9" fillId="0" borderId="0" xfId="44" applyNumberFormat="1" applyFont="1" applyBorder="1" applyAlignment="1">
      <alignment horizontal="right"/>
    </xf>
    <xf numFmtId="43" fontId="9" fillId="0" borderId="0" xfId="44" applyNumberFormat="1" applyFont="1" applyBorder="1" applyAlignment="1">
      <alignment horizontal="left"/>
    </xf>
    <xf numFmtId="43" fontId="12" fillId="0" borderId="0" xfId="44" applyNumberFormat="1" applyFont="1" applyBorder="1" applyAlignment="1">
      <alignment horizontal="right"/>
    </xf>
    <xf numFmtId="43" fontId="9" fillId="0" borderId="0" xfId="44" applyNumberFormat="1" applyFont="1" applyBorder="1" applyAlignment="1">
      <alignment/>
    </xf>
    <xf numFmtId="0" fontId="9" fillId="0" borderId="0" xfId="59" applyFont="1" applyBorder="1" applyAlignment="1">
      <alignment wrapText="1"/>
      <protection/>
    </xf>
    <xf numFmtId="0" fontId="15" fillId="0" borderId="0" xfId="59" applyFont="1" applyBorder="1" applyAlignment="1">
      <alignment wrapText="1"/>
      <protection/>
    </xf>
    <xf numFmtId="43" fontId="15" fillId="0" borderId="0" xfId="44" applyNumberFormat="1" applyFont="1" applyBorder="1" applyAlignment="1">
      <alignment/>
    </xf>
    <xf numFmtId="43" fontId="15" fillId="0" borderId="0" xfId="44" applyFont="1" applyBorder="1" applyAlignment="1">
      <alignment/>
    </xf>
    <xf numFmtId="0" fontId="15" fillId="0" borderId="0" xfId="59" applyFont="1" applyBorder="1">
      <alignment/>
      <protection/>
    </xf>
    <xf numFmtId="7" fontId="18" fillId="0" borderId="0" xfId="59" applyNumberFormat="1" applyFont="1" applyFill="1" applyAlignment="1">
      <alignment horizontal="centerContinuous"/>
      <protection/>
    </xf>
    <xf numFmtId="7" fontId="18" fillId="0" borderId="0" xfId="44" applyNumberFormat="1" applyFont="1" applyFill="1" applyAlignment="1">
      <alignment horizontal="centerContinuous"/>
    </xf>
    <xf numFmtId="7" fontId="25" fillId="0" borderId="0" xfId="44" applyNumberFormat="1" applyFont="1" applyAlignment="1">
      <alignment horizontal="centerContinuous"/>
    </xf>
    <xf numFmtId="0" fontId="25" fillId="0" borderId="0" xfId="59" applyFont="1">
      <alignment/>
      <protection/>
    </xf>
    <xf numFmtId="7" fontId="5" fillId="0" borderId="0" xfId="59" applyNumberFormat="1" applyFont="1" applyFill="1" applyAlignment="1">
      <alignment horizontal="centerContinuous"/>
      <protection/>
    </xf>
    <xf numFmtId="7" fontId="15" fillId="0" borderId="0" xfId="44" applyNumberFormat="1" applyFont="1" applyAlignment="1">
      <alignment horizontal="centerContinuous"/>
    </xf>
    <xf numFmtId="7" fontId="9" fillId="0" borderId="0" xfId="44" applyNumberFormat="1" applyFont="1" applyAlignment="1">
      <alignment horizontal="centerContinuous"/>
    </xf>
    <xf numFmtId="0" fontId="26" fillId="0" borderId="0" xfId="59" applyFont="1">
      <alignment/>
      <protection/>
    </xf>
    <xf numFmtId="7" fontId="6" fillId="0" borderId="0" xfId="59" applyNumberFormat="1" applyFont="1" applyFill="1" applyAlignment="1">
      <alignment horizontal="centerContinuous"/>
      <protection/>
    </xf>
    <xf numFmtId="7" fontId="6" fillId="0" borderId="0" xfId="44" applyNumberFormat="1" applyFont="1" applyFill="1" applyAlignment="1">
      <alignment horizontal="centerContinuous"/>
    </xf>
    <xf numFmtId="7" fontId="20" fillId="0" borderId="0" xfId="44" applyNumberFormat="1" applyFont="1" applyAlignment="1">
      <alignment horizontal="centerContinuous"/>
    </xf>
    <xf numFmtId="0" fontId="20" fillId="0" borderId="0" xfId="59" applyFont="1">
      <alignment/>
      <protection/>
    </xf>
    <xf numFmtId="7" fontId="20" fillId="0" borderId="0" xfId="59" applyNumberFormat="1" applyFont="1" applyFill="1" applyAlignment="1">
      <alignment horizontal="centerContinuous"/>
      <protection/>
    </xf>
    <xf numFmtId="7" fontId="20" fillId="0" borderId="0" xfId="44" applyNumberFormat="1" applyFont="1" applyFill="1" applyAlignment="1">
      <alignment horizontal="centerContinuous"/>
    </xf>
    <xf numFmtId="43" fontId="10" fillId="33" borderId="0" xfId="44" applyFont="1" applyFill="1" applyAlignment="1">
      <alignment horizontal="centerContinuous" wrapText="1"/>
    </xf>
    <xf numFmtId="7" fontId="10" fillId="33" borderId="0" xfId="44" applyNumberFormat="1" applyFont="1" applyFill="1" applyAlignment="1">
      <alignment horizontal="center" wrapText="1"/>
    </xf>
    <xf numFmtId="7" fontId="12" fillId="0" borderId="0" xfId="59" applyNumberFormat="1" applyFont="1" applyFill="1" applyAlignment="1">
      <alignment horizontal="left" wrapText="1"/>
      <protection/>
    </xf>
    <xf numFmtId="0" fontId="12" fillId="0" borderId="0" xfId="59" applyFont="1" applyAlignment="1">
      <alignment horizontal="left" wrapText="1"/>
      <protection/>
    </xf>
    <xf numFmtId="7" fontId="12" fillId="0" borderId="0" xfId="59" applyNumberFormat="1" applyFont="1" applyFill="1" applyAlignment="1">
      <alignment horizontal="center" wrapText="1"/>
      <protection/>
    </xf>
    <xf numFmtId="7" fontId="9" fillId="0" borderId="0" xfId="44" applyNumberFormat="1" applyFont="1" applyFill="1" applyAlignment="1">
      <alignment/>
    </xf>
    <xf numFmtId="7" fontId="9" fillId="0" borderId="0" xfId="59" applyNumberFormat="1" applyFont="1" applyFill="1">
      <alignment/>
      <protection/>
    </xf>
    <xf numFmtId="6" fontId="9" fillId="0" borderId="0" xfId="44" applyNumberFormat="1" applyFont="1" applyBorder="1" applyAlignment="1">
      <alignment horizontal="right"/>
    </xf>
    <xf numFmtId="38" fontId="9" fillId="0" borderId="0" xfId="44" applyNumberFormat="1" applyFont="1" applyFill="1" applyAlignment="1">
      <alignment horizontal="right"/>
    </xf>
    <xf numFmtId="164" fontId="27" fillId="0" borderId="0" xfId="44" applyNumberFormat="1" applyFont="1" applyFill="1" applyBorder="1" applyAlignment="1">
      <alignment horizontal="right"/>
    </xf>
    <xf numFmtId="7" fontId="12" fillId="0" borderId="0" xfId="59" applyNumberFormat="1" applyFont="1" applyFill="1" applyAlignment="1">
      <alignment horizontal="center"/>
      <protection/>
    </xf>
    <xf numFmtId="164" fontId="9" fillId="0" borderId="14" xfId="44" applyNumberFormat="1" applyFont="1" applyFill="1" applyBorder="1" applyAlignment="1">
      <alignment horizontal="right"/>
    </xf>
    <xf numFmtId="38" fontId="9" fillId="0" borderId="14" xfId="44" applyNumberFormat="1" applyFont="1" applyFill="1" applyBorder="1" applyAlignment="1">
      <alignment horizontal="right"/>
    </xf>
    <xf numFmtId="43" fontId="12" fillId="0" borderId="14" xfId="44" applyNumberFormat="1" applyFont="1" applyBorder="1" applyAlignment="1">
      <alignment horizontal="right"/>
    </xf>
    <xf numFmtId="164" fontId="12" fillId="0" borderId="15" xfId="44" applyNumberFormat="1" applyFont="1" applyBorder="1" applyAlignment="1">
      <alignment horizontal="right"/>
    </xf>
    <xf numFmtId="43" fontId="12" fillId="0" borderId="0" xfId="44" applyNumberFormat="1" applyFont="1" applyFill="1" applyAlignment="1">
      <alignment horizontal="right"/>
    </xf>
    <xf numFmtId="43" fontId="9" fillId="0" borderId="0" xfId="44" applyFont="1" applyAlignment="1">
      <alignment/>
    </xf>
    <xf numFmtId="43" fontId="9" fillId="0" borderId="0" xfId="44" applyFont="1" applyFill="1" applyAlignment="1">
      <alignment horizontal="right"/>
    </xf>
    <xf numFmtId="164" fontId="9" fillId="0" borderId="0" xfId="44" applyNumberFormat="1" applyFont="1" applyFill="1" applyAlignment="1">
      <alignment horizontal="right"/>
    </xf>
    <xf numFmtId="43" fontId="28" fillId="0" borderId="0" xfId="44" applyNumberFormat="1" applyFont="1" applyFill="1" applyAlignment="1">
      <alignment horizontal="right"/>
    </xf>
    <xf numFmtId="7" fontId="29" fillId="0" borderId="0" xfId="59" applyNumberFormat="1" applyFont="1" applyFill="1">
      <alignment/>
      <protection/>
    </xf>
    <xf numFmtId="38" fontId="29" fillId="0" borderId="0" xfId="59" applyNumberFormat="1" applyFont="1">
      <alignment/>
      <protection/>
    </xf>
    <xf numFmtId="7" fontId="9" fillId="0" borderId="0" xfId="59" applyNumberFormat="1" applyFont="1" applyFill="1" applyBorder="1" applyAlignment="1">
      <alignment horizontal="left"/>
      <protection/>
    </xf>
    <xf numFmtId="6" fontId="12" fillId="0" borderId="15" xfId="44" applyNumberFormat="1" applyFont="1" applyFill="1" applyBorder="1" applyAlignment="1">
      <alignment horizontal="right"/>
    </xf>
    <xf numFmtId="43" fontId="12" fillId="0" borderId="15" xfId="44" applyNumberFormat="1" applyFont="1" applyBorder="1" applyAlignment="1">
      <alignment horizontal="right"/>
    </xf>
    <xf numFmtId="38" fontId="17" fillId="0" borderId="0" xfId="0" applyNumberFormat="1" applyFont="1" applyAlignment="1">
      <alignment/>
    </xf>
    <xf numFmtId="0" fontId="17" fillId="0" borderId="0" xfId="60" applyFont="1" applyAlignment="1">
      <alignment horizontal="center"/>
      <protection/>
    </xf>
    <xf numFmtId="0" fontId="30" fillId="0" borderId="0" xfId="60" applyFont="1" applyAlignment="1">
      <alignment horizontal="right"/>
      <protection/>
    </xf>
    <xf numFmtId="38" fontId="17" fillId="0" borderId="0" xfId="60" applyNumberFormat="1" applyFont="1">
      <alignment/>
      <protection/>
    </xf>
    <xf numFmtId="0" fontId="30" fillId="0" borderId="0" xfId="60" applyFont="1" applyAlignment="1">
      <alignment horizontal="center"/>
      <protection/>
    </xf>
    <xf numFmtId="5" fontId="31" fillId="0" borderId="0" xfId="60" applyNumberFormat="1" applyFont="1" applyAlignment="1">
      <alignment horizontal="right"/>
      <protection/>
    </xf>
    <xf numFmtId="5" fontId="17" fillId="0" borderId="0" xfId="60" applyNumberFormat="1" applyFont="1" applyFill="1" applyAlignment="1">
      <alignment horizontal="center"/>
      <protection/>
    </xf>
    <xf numFmtId="5" fontId="17" fillId="0" borderId="0" xfId="60" applyNumberFormat="1" applyFont="1" applyAlignment="1">
      <alignment horizontal="center"/>
      <protection/>
    </xf>
    <xf numFmtId="0" fontId="20" fillId="0" borderId="0" xfId="60" applyFont="1">
      <alignment/>
      <protection/>
    </xf>
    <xf numFmtId="5" fontId="31" fillId="0" borderId="0" xfId="60" applyNumberFormat="1" applyFont="1" applyAlignment="1">
      <alignment horizontal="left"/>
      <protection/>
    </xf>
    <xf numFmtId="38" fontId="20" fillId="0" borderId="0" xfId="60" applyNumberFormat="1" applyFont="1">
      <alignment/>
      <protection/>
    </xf>
    <xf numFmtId="0" fontId="31" fillId="0" borderId="0" xfId="59" applyFont="1" applyAlignment="1">
      <alignment horizontal="right"/>
      <protection/>
    </xf>
    <xf numFmtId="5" fontId="17" fillId="0" borderId="0" xfId="59" applyNumberFormat="1" applyFont="1" applyBorder="1">
      <alignment/>
      <protection/>
    </xf>
    <xf numFmtId="5" fontId="17" fillId="0" borderId="0" xfId="59" applyNumberFormat="1" applyFont="1" applyBorder="1" applyAlignment="1">
      <alignment horizontal="center"/>
      <protection/>
    </xf>
    <xf numFmtId="0" fontId="17" fillId="0" borderId="0" xfId="59" applyFont="1">
      <alignment/>
      <protection/>
    </xf>
    <xf numFmtId="43" fontId="20" fillId="0" borderId="0" xfId="44" applyFont="1" applyAlignment="1">
      <alignment/>
    </xf>
    <xf numFmtId="43" fontId="32" fillId="0" borderId="0" xfId="59" applyNumberFormat="1" applyFont="1" applyBorder="1">
      <alignment/>
      <protection/>
    </xf>
    <xf numFmtId="167" fontId="6" fillId="0" borderId="0" xfId="44" applyNumberFormat="1" applyFont="1" applyAlignment="1">
      <alignment horizontal="left"/>
    </xf>
    <xf numFmtId="167" fontId="20" fillId="0" borderId="0" xfId="44" applyNumberFormat="1" applyFont="1" applyAlignment="1">
      <alignment horizontal="centerContinuous"/>
    </xf>
    <xf numFmtId="43" fontId="20" fillId="0" borderId="0" xfId="59" applyNumberFormat="1" applyFont="1" applyBorder="1">
      <alignment/>
      <protection/>
    </xf>
    <xf numFmtId="43" fontId="6" fillId="0" borderId="0" xfId="59" applyNumberFormat="1" applyFont="1" applyBorder="1">
      <alignment/>
      <protection/>
    </xf>
    <xf numFmtId="167" fontId="12" fillId="0" borderId="0" xfId="44" applyNumberFormat="1" applyFont="1" applyFill="1" applyAlignment="1">
      <alignment horizontal="centerContinuous"/>
    </xf>
    <xf numFmtId="43" fontId="21" fillId="0" borderId="0" xfId="59" applyNumberFormat="1" applyFont="1" applyBorder="1">
      <alignment/>
      <protection/>
    </xf>
    <xf numFmtId="43" fontId="12" fillId="0" borderId="0" xfId="59" applyNumberFormat="1" applyFont="1" applyBorder="1" applyAlignment="1">
      <alignment horizontal="left"/>
      <protection/>
    </xf>
    <xf numFmtId="167" fontId="12" fillId="0" borderId="0" xfId="44" applyNumberFormat="1" applyFont="1" applyAlignment="1">
      <alignment horizontal="left"/>
    </xf>
    <xf numFmtId="167" fontId="9" fillId="0" borderId="0" xfId="44" applyNumberFormat="1" applyFont="1" applyAlignment="1">
      <alignment/>
    </xf>
    <xf numFmtId="167" fontId="9" fillId="0" borderId="0" xfId="44" applyNumberFormat="1" applyFont="1" applyFill="1" applyAlignment="1">
      <alignment/>
    </xf>
    <xf numFmtId="167" fontId="9" fillId="0" borderId="0" xfId="44" applyNumberFormat="1" applyFont="1" applyAlignment="1">
      <alignment horizontal="left"/>
    </xf>
    <xf numFmtId="164" fontId="9" fillId="0" borderId="0" xfId="44" applyNumberFormat="1" applyFont="1" applyFill="1" applyAlignment="1">
      <alignment/>
    </xf>
    <xf numFmtId="38" fontId="9" fillId="0" borderId="0" xfId="44" applyNumberFormat="1" applyFont="1" applyFill="1" applyAlignment="1">
      <alignment/>
    </xf>
    <xf numFmtId="167" fontId="12" fillId="0" borderId="0" xfId="44" applyNumberFormat="1" applyFont="1" applyAlignment="1">
      <alignment horizontal="center"/>
    </xf>
    <xf numFmtId="164" fontId="9" fillId="0" borderId="14" xfId="44" applyNumberFormat="1" applyFont="1" applyFill="1" applyBorder="1" applyAlignment="1">
      <alignment/>
    </xf>
    <xf numFmtId="164" fontId="12" fillId="0" borderId="15" xfId="44" applyNumberFormat="1" applyFont="1" applyBorder="1" applyAlignment="1">
      <alignment/>
    </xf>
    <xf numFmtId="43" fontId="12" fillId="0" borderId="0" xfId="44" applyNumberFormat="1" applyFont="1" applyFill="1" applyAlignment="1">
      <alignment/>
    </xf>
    <xf numFmtId="43" fontId="12" fillId="0" borderId="0" xfId="44" applyNumberFormat="1" applyFont="1" applyAlignment="1">
      <alignment/>
    </xf>
    <xf numFmtId="43" fontId="9" fillId="0" borderId="0" xfId="44" applyFont="1" applyAlignment="1">
      <alignment/>
    </xf>
    <xf numFmtId="43" fontId="12" fillId="0" borderId="0" xfId="44" applyNumberFormat="1" applyFont="1" applyBorder="1" applyAlignment="1">
      <alignment/>
    </xf>
    <xf numFmtId="43" fontId="9" fillId="0" borderId="0" xfId="44" applyFont="1" applyBorder="1" applyAlignment="1">
      <alignment/>
    </xf>
    <xf numFmtId="167" fontId="9" fillId="0" borderId="0" xfId="44" applyNumberFormat="1" applyFont="1" applyAlignment="1">
      <alignment/>
    </xf>
    <xf numFmtId="43" fontId="28" fillId="0" borderId="0" xfId="44" applyNumberFormat="1" applyFont="1" applyFill="1" applyAlignment="1">
      <alignment/>
    </xf>
    <xf numFmtId="43" fontId="29" fillId="0" borderId="0" xfId="44" applyFont="1" applyFill="1" applyAlignment="1">
      <alignment/>
    </xf>
    <xf numFmtId="43" fontId="29" fillId="0" borderId="0" xfId="59" applyNumberFormat="1" applyFont="1" applyBorder="1">
      <alignment/>
      <protection/>
    </xf>
    <xf numFmtId="6" fontId="12" fillId="0" borderId="15" xfId="44" applyNumberFormat="1" applyFont="1" applyBorder="1" applyAlignment="1">
      <alignment/>
    </xf>
    <xf numFmtId="167" fontId="9" fillId="0" borderId="0" xfId="44" applyNumberFormat="1" applyFont="1" applyBorder="1" applyAlignment="1">
      <alignment/>
    </xf>
    <xf numFmtId="5" fontId="17" fillId="0" borderId="0" xfId="44" applyNumberFormat="1" applyFont="1" applyBorder="1" applyAlignment="1">
      <alignment/>
    </xf>
    <xf numFmtId="167" fontId="17" fillId="0" borderId="0" xfId="44" applyNumberFormat="1" applyFont="1" applyAlignment="1">
      <alignment horizontal="left"/>
    </xf>
    <xf numFmtId="167" fontId="17" fillId="0" borderId="0" xfId="44" applyNumberFormat="1" applyFont="1" applyAlignment="1">
      <alignment/>
    </xf>
    <xf numFmtId="167" fontId="17" fillId="0" borderId="0" xfId="44" applyNumberFormat="1" applyFont="1" applyBorder="1" applyAlignment="1">
      <alignment/>
    </xf>
    <xf numFmtId="43" fontId="17" fillId="0" borderId="0" xfId="59" applyNumberFormat="1" applyFont="1" applyBorder="1">
      <alignment/>
      <protection/>
    </xf>
    <xf numFmtId="167" fontId="20" fillId="0" borderId="0" xfId="44" applyNumberFormat="1" applyFont="1" applyAlignment="1">
      <alignment/>
    </xf>
    <xf numFmtId="0" fontId="18" fillId="0" borderId="0" xfId="59" applyFont="1" applyBorder="1" applyAlignment="1">
      <alignment horizontal="centerContinuous"/>
      <protection/>
    </xf>
    <xf numFmtId="43" fontId="18" fillId="0" borderId="0" xfId="44" applyFont="1" applyFill="1" applyAlignment="1">
      <alignment horizontal="centerContinuous"/>
    </xf>
    <xf numFmtId="43" fontId="18" fillId="0" borderId="0" xfId="44" applyFont="1" applyBorder="1" applyAlignment="1">
      <alignment horizontal="centerContinuous"/>
    </xf>
    <xf numFmtId="43" fontId="25" fillId="0" borderId="0" xfId="44" applyFont="1" applyBorder="1" applyAlignment="1">
      <alignment horizontal="centerContinuous"/>
    </xf>
    <xf numFmtId="43" fontId="25" fillId="0" borderId="0" xfId="44" applyFont="1" applyBorder="1" applyAlignment="1">
      <alignment/>
    </xf>
    <xf numFmtId="0" fontId="25" fillId="0" borderId="0" xfId="59" applyFont="1" applyBorder="1">
      <alignment/>
      <protection/>
    </xf>
    <xf numFmtId="43" fontId="5" fillId="0" borderId="0" xfId="44" applyFont="1" applyFill="1" applyAlignment="1">
      <alignment horizontal="centerContinuous"/>
    </xf>
    <xf numFmtId="43" fontId="9" fillId="0" borderId="0" xfId="44" applyFont="1" applyBorder="1" applyAlignment="1">
      <alignment horizontal="centerContinuous"/>
    </xf>
    <xf numFmtId="0" fontId="6" fillId="0" borderId="0" xfId="59" applyFont="1" applyBorder="1" applyAlignment="1">
      <alignment horizontal="centerContinuous"/>
      <protection/>
    </xf>
    <xf numFmtId="43" fontId="6" fillId="0" borderId="0" xfId="44" applyFont="1" applyFill="1" applyAlignment="1">
      <alignment horizontal="centerContinuous"/>
    </xf>
    <xf numFmtId="43" fontId="6" fillId="0" borderId="0" xfId="44" applyFont="1" applyBorder="1" applyAlignment="1">
      <alignment horizontal="centerContinuous"/>
    </xf>
    <xf numFmtId="43" fontId="20" fillId="0" borderId="0" xfId="44" applyFont="1" applyBorder="1" applyAlignment="1">
      <alignment horizontal="centerContinuous"/>
    </xf>
    <xf numFmtId="7" fontId="6" fillId="0" borderId="0" xfId="59" applyNumberFormat="1" applyFont="1" applyBorder="1" applyAlignment="1">
      <alignment horizontal="centerContinuous"/>
      <protection/>
    </xf>
    <xf numFmtId="0" fontId="9" fillId="0" borderId="0" xfId="59" applyFont="1" applyBorder="1" applyAlignment="1">
      <alignment horizontal="centerContinuous"/>
      <protection/>
    </xf>
    <xf numFmtId="43" fontId="10" fillId="33" borderId="0" xfId="44" applyFont="1" applyFill="1" applyBorder="1" applyAlignment="1">
      <alignment horizontal="center" wrapText="1"/>
    </xf>
    <xf numFmtId="0" fontId="12" fillId="0" borderId="0" xfId="59" applyFont="1" applyBorder="1" applyAlignment="1">
      <alignment horizontal="center" wrapText="1"/>
      <protection/>
    </xf>
    <xf numFmtId="43" fontId="9" fillId="0" borderId="0" xfId="44" applyFont="1" applyFill="1" applyAlignment="1">
      <alignment/>
    </xf>
    <xf numFmtId="43" fontId="9" fillId="0" borderId="0" xfId="44" applyFont="1" applyBorder="1" applyAlignment="1">
      <alignment horizontal="left" wrapText="1"/>
    </xf>
    <xf numFmtId="0" fontId="9" fillId="0" borderId="0" xfId="59" applyFont="1" applyBorder="1" applyAlignment="1">
      <alignment horizontal="right"/>
      <protection/>
    </xf>
    <xf numFmtId="38" fontId="9" fillId="0" borderId="0" xfId="59" applyNumberFormat="1" applyFont="1" applyBorder="1">
      <alignment/>
      <protection/>
    </xf>
    <xf numFmtId="41" fontId="9" fillId="0" borderId="0" xfId="44" applyNumberFormat="1" applyFont="1" applyBorder="1" applyAlignment="1">
      <alignment horizontal="right"/>
    </xf>
    <xf numFmtId="38" fontId="9" fillId="0" borderId="0" xfId="59" applyNumberFormat="1" applyFont="1" applyBorder="1" applyAlignment="1">
      <alignment horizontal="right"/>
      <protection/>
    </xf>
    <xf numFmtId="38" fontId="12" fillId="0" borderId="0" xfId="59" applyNumberFormat="1" applyFont="1" applyBorder="1">
      <alignment/>
      <protection/>
    </xf>
    <xf numFmtId="38" fontId="12" fillId="0" borderId="0" xfId="59" applyNumberFormat="1" applyFont="1" applyBorder="1" applyAlignment="1">
      <alignment horizontal="center" wrapText="1"/>
      <protection/>
    </xf>
    <xf numFmtId="43" fontId="28" fillId="0" borderId="0" xfId="44" applyFont="1" applyBorder="1" applyAlignment="1">
      <alignment horizontal="right"/>
    </xf>
    <xf numFmtId="43" fontId="29" fillId="0" borderId="0" xfId="44" applyFont="1" applyFill="1" applyAlignment="1">
      <alignment horizontal="right"/>
    </xf>
    <xf numFmtId="43" fontId="24" fillId="0" borderId="0" xfId="44" applyFont="1" applyBorder="1" applyAlignment="1">
      <alignment horizontal="right"/>
    </xf>
    <xf numFmtId="43" fontId="12" fillId="0" borderId="14" xfId="44" applyNumberFormat="1" applyFont="1" applyFill="1" applyBorder="1" applyAlignment="1">
      <alignment horizontal="right"/>
    </xf>
    <xf numFmtId="38" fontId="29" fillId="0" borderId="0" xfId="59" applyNumberFormat="1" applyFont="1" applyBorder="1">
      <alignment/>
      <protection/>
    </xf>
    <xf numFmtId="43" fontId="29" fillId="0" borderId="0" xfId="44" applyFont="1" applyBorder="1" applyAlignment="1">
      <alignment horizontal="right"/>
    </xf>
    <xf numFmtId="38" fontId="29" fillId="0" borderId="0" xfId="59" applyNumberFormat="1" applyFont="1" applyBorder="1" applyAlignment="1">
      <alignment horizontal="right"/>
      <protection/>
    </xf>
    <xf numFmtId="0" fontId="12" fillId="0" borderId="0" xfId="59" applyFont="1" applyBorder="1">
      <alignment/>
      <protection/>
    </xf>
    <xf numFmtId="7" fontId="3" fillId="0" borderId="0" xfId="59" applyNumberFormat="1" applyFont="1" applyFill="1" applyBorder="1" applyAlignment="1">
      <alignment horizontal="center"/>
      <protection/>
    </xf>
    <xf numFmtId="7" fontId="5" fillId="0" borderId="0" xfId="59" applyNumberFormat="1" applyFont="1" applyFill="1" applyBorder="1" applyAlignment="1">
      <alignment horizontal="center"/>
      <protection/>
    </xf>
    <xf numFmtId="7" fontId="6" fillId="0" borderId="0" xfId="59" applyNumberFormat="1" applyFont="1" applyFill="1" applyBorder="1" applyAlignment="1">
      <alignment horizontal="center"/>
      <protection/>
    </xf>
    <xf numFmtId="7" fontId="6" fillId="0" borderId="0" xfId="59" applyNumberFormat="1" applyFont="1" applyFill="1" applyBorder="1" applyAlignment="1" quotePrefix="1">
      <alignment horizontal="center"/>
      <protection/>
    </xf>
    <xf numFmtId="7" fontId="5" fillId="0" borderId="0" xfId="0" applyNumberFormat="1" applyFont="1" applyFill="1" applyBorder="1" applyAlignment="1">
      <alignment horizontal="center"/>
    </xf>
    <xf numFmtId="7" fontId="6" fillId="0" borderId="0" xfId="0" applyNumberFormat="1" applyFont="1" applyBorder="1" applyAlignment="1">
      <alignment horizontal="center"/>
    </xf>
    <xf numFmtId="7" fontId="6" fillId="0" borderId="0" xfId="0" applyNumberFormat="1" applyFont="1" applyBorder="1" applyAlignment="1" quotePrefix="1">
      <alignment horizontal="center"/>
    </xf>
    <xf numFmtId="43" fontId="18" fillId="0" borderId="0" xfId="59" applyNumberFormat="1" applyFont="1" applyFill="1" applyBorder="1" applyAlignment="1">
      <alignment horizontal="center"/>
      <protection/>
    </xf>
    <xf numFmtId="43" fontId="5" fillId="0" borderId="0" xfId="59" applyNumberFormat="1" applyFont="1" applyFill="1" applyAlignment="1">
      <alignment horizontal="center"/>
      <protection/>
    </xf>
    <xf numFmtId="43" fontId="6" fillId="0" borderId="0" xfId="59" applyNumberFormat="1" applyFont="1" applyFill="1" applyBorder="1" applyAlignment="1">
      <alignment horizontal="center"/>
      <protection/>
    </xf>
    <xf numFmtId="43" fontId="3" fillId="0" borderId="23" xfId="59" applyNumberFormat="1" applyFont="1" applyBorder="1" applyAlignment="1">
      <alignment horizontal="center"/>
      <protection/>
    </xf>
    <xf numFmtId="43" fontId="3" fillId="0" borderId="24" xfId="59" applyNumberFormat="1" applyFont="1" applyBorder="1" applyAlignment="1">
      <alignment horizontal="center"/>
      <protection/>
    </xf>
    <xf numFmtId="43" fontId="3" fillId="0" borderId="16" xfId="59" applyNumberFormat="1" applyFont="1" applyBorder="1" applyAlignment="1">
      <alignment horizontal="center"/>
      <protection/>
    </xf>
    <xf numFmtId="43" fontId="5" fillId="0" borderId="22" xfId="59" applyNumberFormat="1" applyFont="1" applyFill="1" applyBorder="1" applyAlignment="1">
      <alignment horizontal="center"/>
      <protection/>
    </xf>
    <xf numFmtId="43" fontId="5" fillId="0" borderId="0" xfId="59" applyNumberFormat="1" applyFont="1" applyFill="1" applyBorder="1" applyAlignment="1">
      <alignment horizontal="center"/>
      <protection/>
    </xf>
    <xf numFmtId="43" fontId="5" fillId="0" borderId="17" xfId="59" applyNumberFormat="1" applyFont="1" applyFill="1" applyBorder="1" applyAlignment="1">
      <alignment horizontal="center"/>
      <protection/>
    </xf>
    <xf numFmtId="43" fontId="6" fillId="0" borderId="22" xfId="59" applyNumberFormat="1" applyFont="1" applyBorder="1" applyAlignment="1">
      <alignment horizontal="center"/>
      <protection/>
    </xf>
    <xf numFmtId="43" fontId="6" fillId="0" borderId="0" xfId="59" applyNumberFormat="1" applyFont="1" applyBorder="1" applyAlignment="1">
      <alignment horizontal="center"/>
      <protection/>
    </xf>
    <xf numFmtId="43" fontId="6" fillId="0" borderId="17" xfId="59" applyNumberFormat="1" applyFont="1" applyBorder="1" applyAlignment="1">
      <alignment horizontal="center"/>
      <protection/>
    </xf>
    <xf numFmtId="0" fontId="17" fillId="0" borderId="0" xfId="60" applyFont="1" applyAlignment="1">
      <alignment horizontal="left" vertical="center" wrapText="1"/>
      <protection/>
    </xf>
    <xf numFmtId="0" fontId="30" fillId="0" borderId="0" xfId="60" applyFont="1" applyAlignment="1">
      <alignment horizontal="center" vertical="center" wrapText="1"/>
      <protection/>
    </xf>
    <xf numFmtId="0" fontId="17" fillId="0" borderId="0" xfId="59" applyFont="1" applyAlignment="1">
      <alignment horizontal="left" vertical="center" wrapText="1"/>
      <protection/>
    </xf>
    <xf numFmtId="167" fontId="18" fillId="0" borderId="0" xfId="44" applyNumberFormat="1" applyFont="1" applyAlignment="1">
      <alignment horizontal="center"/>
    </xf>
    <xf numFmtId="167" fontId="6" fillId="0" borderId="0" xfId="44"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Q16%20Financial%20Resul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 - Rounded"/>
      <sheetName val="Balance Sheet-1"/>
      <sheetName val="Income Statement-2"/>
      <sheetName val="Equity QTD-3"/>
      <sheetName val="Earned Incurred QTD-4"/>
      <sheetName val="Premiums QTD-5"/>
      <sheetName val="Losses Incurred QTD-6"/>
      <sheetName val="Loss Expenses QTD-7"/>
      <sheetName val="Unpaid Loss Reserves-8"/>
      <sheetName val="Unpaid Loss Expense Reserves-9"/>
      <sheetName val="Loss Expenses Paid QTD-10"/>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Claims Incurred"/>
      <sheetName val="Underwriting Expenses - 1"/>
      <sheetName val="Underwriting Expenses - 2"/>
      <sheetName val="Business Results - 1"/>
      <sheetName val="Business Results - 2"/>
      <sheetName val="Business Results - 3"/>
    </sheetNames>
    <sheetDataSet>
      <sheetData sheetId="0">
        <row r="23">
          <cell r="F23">
            <v>10206950</v>
          </cell>
        </row>
        <row r="28">
          <cell r="F28">
            <v>1123083</v>
          </cell>
        </row>
        <row r="32">
          <cell r="F32">
            <v>1046003</v>
          </cell>
        </row>
        <row r="36">
          <cell r="F36">
            <v>27112</v>
          </cell>
        </row>
        <row r="44">
          <cell r="F44">
            <v>153187</v>
          </cell>
        </row>
        <row r="60">
          <cell r="E60">
            <v>-2091427</v>
          </cell>
        </row>
        <row r="61">
          <cell r="E61">
            <v>-769897</v>
          </cell>
        </row>
        <row r="62">
          <cell r="E62">
            <v>-7943</v>
          </cell>
        </row>
        <row r="64">
          <cell r="E64">
            <v>-1545491</v>
          </cell>
        </row>
        <row r="65">
          <cell r="E65">
            <v>-540442</v>
          </cell>
        </row>
        <row r="66">
          <cell r="E66">
            <v>-3793</v>
          </cell>
        </row>
        <row r="132">
          <cell r="F132">
            <v>-19487</v>
          </cell>
        </row>
        <row r="136">
          <cell r="F136">
            <v>-160928</v>
          </cell>
        </row>
        <row r="139">
          <cell r="F139">
            <v>-8504</v>
          </cell>
        </row>
        <row r="149">
          <cell r="F149">
            <v>-209875</v>
          </cell>
        </row>
        <row r="178">
          <cell r="F178">
            <v>-191872</v>
          </cell>
        </row>
        <row r="181">
          <cell r="F181">
            <v>-2636739</v>
          </cell>
        </row>
        <row r="184">
          <cell r="F184">
            <v>-1727605</v>
          </cell>
        </row>
        <row r="188">
          <cell r="F188">
            <v>-386556</v>
          </cell>
        </row>
        <row r="193">
          <cell r="F193">
            <v>-67233</v>
          </cell>
        </row>
        <row r="196">
          <cell r="F196">
            <v>-744000</v>
          </cell>
        </row>
        <row r="220">
          <cell r="E220">
            <v>920</v>
          </cell>
        </row>
        <row r="221">
          <cell r="E221">
            <v>266</v>
          </cell>
        </row>
        <row r="223">
          <cell r="E223">
            <v>56662</v>
          </cell>
        </row>
        <row r="224">
          <cell r="E224">
            <v>18729</v>
          </cell>
        </row>
        <row r="226">
          <cell r="E226">
            <v>-1758943</v>
          </cell>
        </row>
        <row r="227">
          <cell r="E227">
            <v>-616130</v>
          </cell>
        </row>
        <row r="228">
          <cell r="E228">
            <v>-4355</v>
          </cell>
        </row>
        <row r="266">
          <cell r="F266">
            <v>-27880</v>
          </cell>
        </row>
        <row r="273">
          <cell r="F273">
            <v>733</v>
          </cell>
        </row>
        <row r="276">
          <cell r="F276">
            <v>-4812</v>
          </cell>
        </row>
        <row r="292">
          <cell r="E292">
            <v>-156</v>
          </cell>
        </row>
        <row r="293">
          <cell r="E293">
            <v>-113</v>
          </cell>
        </row>
        <row r="295">
          <cell r="F295">
            <v>-269</v>
          </cell>
        </row>
        <row r="394">
          <cell r="F394">
            <v>-119</v>
          </cell>
        </row>
        <row r="397">
          <cell r="F397">
            <v>-6728</v>
          </cell>
        </row>
        <row r="401">
          <cell r="F401">
            <v>196494</v>
          </cell>
        </row>
        <row r="403">
          <cell r="F403">
            <v>189647</v>
          </cell>
        </row>
        <row r="406">
          <cell r="F406">
            <v>17659</v>
          </cell>
        </row>
        <row r="408">
          <cell r="F408">
            <v>4500</v>
          </cell>
        </row>
        <row r="410">
          <cell r="F410">
            <v>13458</v>
          </cell>
        </row>
        <row r="412">
          <cell r="F412">
            <v>35617</v>
          </cell>
        </row>
        <row r="616">
          <cell r="F616">
            <v>1103124</v>
          </cell>
        </row>
        <row r="621">
          <cell r="F621">
            <v>33195</v>
          </cell>
        </row>
        <row r="623">
          <cell r="F623">
            <v>127272</v>
          </cell>
        </row>
        <row r="626">
          <cell r="F626">
            <v>-14011</v>
          </cell>
        </row>
      </sheetData>
      <sheetData sheetId="8">
        <row r="9">
          <cell r="B9">
            <v>44000</v>
          </cell>
          <cell r="C9">
            <v>924483</v>
          </cell>
          <cell r="D9">
            <v>61526</v>
          </cell>
          <cell r="E9">
            <v>31262</v>
          </cell>
        </row>
        <row r="10">
          <cell r="B10">
            <v>42500</v>
          </cell>
          <cell r="C10">
            <v>220763</v>
          </cell>
          <cell r="D10">
            <v>2500</v>
          </cell>
          <cell r="E10">
            <v>0</v>
          </cell>
        </row>
        <row r="11">
          <cell r="B11">
            <v>0</v>
          </cell>
          <cell r="C11">
            <v>0</v>
          </cell>
          <cell r="D11">
            <v>0</v>
          </cell>
          <cell r="E11">
            <v>0</v>
          </cell>
        </row>
        <row r="16">
          <cell r="B16">
            <v>5087</v>
          </cell>
          <cell r="C16">
            <v>390597</v>
          </cell>
          <cell r="D16">
            <v>2396</v>
          </cell>
          <cell r="E16">
            <v>0</v>
          </cell>
        </row>
        <row r="17">
          <cell r="B17">
            <v>4913</v>
          </cell>
          <cell r="C17">
            <v>93273</v>
          </cell>
          <cell r="D17">
            <v>97</v>
          </cell>
          <cell r="E17">
            <v>0</v>
          </cell>
        </row>
        <row r="18">
          <cell r="B18">
            <v>0</v>
          </cell>
          <cell r="C18">
            <v>0</v>
          </cell>
          <cell r="D18">
            <v>0</v>
          </cell>
          <cell r="E18">
            <v>0</v>
          </cell>
        </row>
      </sheetData>
      <sheetData sheetId="9">
        <row r="12">
          <cell r="F12">
            <v>232238</v>
          </cell>
        </row>
        <row r="19">
          <cell r="F19">
            <v>153133</v>
          </cell>
        </row>
        <row r="22">
          <cell r="B22">
            <v>7169</v>
          </cell>
          <cell r="C22">
            <v>267315</v>
          </cell>
          <cell r="D22">
            <v>36910</v>
          </cell>
          <cell r="E22">
            <v>1719</v>
          </cell>
        </row>
        <row r="23">
          <cell r="B23">
            <v>6924</v>
          </cell>
          <cell r="C23">
            <v>63834</v>
          </cell>
          <cell r="D23">
            <v>1500</v>
          </cell>
          <cell r="E23">
            <v>0</v>
          </cell>
        </row>
        <row r="24">
          <cell r="B24">
            <v>0</v>
          </cell>
          <cell r="C24">
            <v>0</v>
          </cell>
          <cell r="D24">
            <v>0</v>
          </cell>
          <cell r="E24">
            <v>0</v>
          </cell>
        </row>
      </sheetData>
      <sheetData sheetId="10">
        <row r="9">
          <cell r="E9">
            <v>24200</v>
          </cell>
          <cell r="K9">
            <v>10992</v>
          </cell>
        </row>
        <row r="10">
          <cell r="K10">
            <v>4225</v>
          </cell>
        </row>
        <row r="11">
          <cell r="E11">
            <v>0</v>
          </cell>
          <cell r="K11">
            <v>0</v>
          </cell>
        </row>
        <row r="12">
          <cell r="C12">
            <v>13329</v>
          </cell>
          <cell r="I12">
            <v>1888</v>
          </cell>
        </row>
        <row r="14">
          <cell r="E14">
            <v>64311</v>
          </cell>
          <cell r="K14">
            <v>22997</v>
          </cell>
        </row>
        <row r="15">
          <cell r="E15">
            <v>6444</v>
          </cell>
          <cell r="K15">
            <v>4568</v>
          </cell>
        </row>
        <row r="16">
          <cell r="E16">
            <v>0</v>
          </cell>
          <cell r="K16">
            <v>0</v>
          </cell>
        </row>
        <row r="17">
          <cell r="C17">
            <v>22044</v>
          </cell>
          <cell r="I17">
            <v>5521</v>
          </cell>
        </row>
        <row r="20">
          <cell r="E20">
            <v>1916524</v>
          </cell>
          <cell r="K20">
            <v>187327</v>
          </cell>
        </row>
        <row r="21">
          <cell r="E21">
            <v>239151</v>
          </cell>
          <cell r="K21">
            <v>63273</v>
          </cell>
        </row>
        <row r="22">
          <cell r="E22">
            <v>0</v>
          </cell>
          <cell r="K22">
            <v>0</v>
          </cell>
        </row>
        <row r="23">
          <cell r="C23">
            <v>82395</v>
          </cell>
          <cell r="I23">
            <v>168205</v>
          </cell>
        </row>
        <row r="26">
          <cell r="E26">
            <v>80000</v>
          </cell>
          <cell r="K26">
            <v>8812</v>
          </cell>
        </row>
        <row r="27">
          <cell r="E27">
            <v>8497</v>
          </cell>
          <cell r="K27">
            <v>2184</v>
          </cell>
        </row>
        <row r="28">
          <cell r="E28">
            <v>0</v>
          </cell>
          <cell r="K28">
            <v>0</v>
          </cell>
        </row>
        <row r="29">
          <cell r="C29">
            <v>4091</v>
          </cell>
          <cell r="I29">
            <v>6905</v>
          </cell>
        </row>
        <row r="35">
          <cell r="C35">
            <v>121859</v>
          </cell>
          <cell r="E35">
            <v>2339127</v>
          </cell>
          <cell r="I35">
            <v>182519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60"/>
  <sheetViews>
    <sheetView tabSelected="1" zoomScalePageLayoutView="0" workbookViewId="0" topLeftCell="A1">
      <selection activeCell="F12" sqref="F12"/>
    </sheetView>
  </sheetViews>
  <sheetFormatPr defaultColWidth="15.7109375" defaultRowHeight="15" customHeight="1"/>
  <cols>
    <col min="1" max="1" width="52.57421875" style="7" customWidth="1"/>
    <col min="2" max="3" width="15.7109375" style="43" customWidth="1"/>
    <col min="4" max="4" width="17.28125" style="43" customWidth="1"/>
    <col min="5" max="5" width="20.57421875" style="43" bestFit="1" customWidth="1"/>
    <col min="6" max="6" width="16.8515625" style="7" bestFit="1" customWidth="1"/>
    <col min="7" max="16384" width="15.7109375" style="7" customWidth="1"/>
  </cols>
  <sheetData>
    <row r="1" spans="1:5" s="1" customFormat="1" ht="30" customHeight="1">
      <c r="A1" s="310" t="s">
        <v>0</v>
      </c>
      <c r="B1" s="310"/>
      <c r="C1" s="310"/>
      <c r="D1" s="310"/>
      <c r="E1" s="310"/>
    </row>
    <row r="2" spans="1:5" s="1" customFormat="1" ht="15" customHeight="1">
      <c r="A2" s="311"/>
      <c r="B2" s="311"/>
      <c r="C2" s="311"/>
      <c r="D2" s="311"/>
      <c r="E2" s="311"/>
    </row>
    <row r="3" spans="1:5" s="2" customFormat="1" ht="15" customHeight="1">
      <c r="A3" s="312" t="s">
        <v>1</v>
      </c>
      <c r="B3" s="312"/>
      <c r="C3" s="312"/>
      <c r="D3" s="312"/>
      <c r="E3" s="312"/>
    </row>
    <row r="4" spans="1:5" s="2" customFormat="1" ht="15" customHeight="1">
      <c r="A4" s="313" t="s">
        <v>2</v>
      </c>
      <c r="B4" s="313"/>
      <c r="C4" s="313"/>
      <c r="D4" s="313"/>
      <c r="E4" s="313"/>
    </row>
    <row r="5" spans="1:5" s="2" customFormat="1" ht="15" customHeight="1">
      <c r="A5" s="3"/>
      <c r="B5" s="4"/>
      <c r="C5" s="4"/>
      <c r="D5" s="4"/>
      <c r="E5" s="4"/>
    </row>
    <row r="6" spans="1:5" ht="45" customHeight="1">
      <c r="A6" s="5"/>
      <c r="B6" s="6" t="s">
        <v>3</v>
      </c>
      <c r="C6" s="6" t="s">
        <v>4</v>
      </c>
      <c r="D6" s="6" t="s">
        <v>5</v>
      </c>
      <c r="E6" s="7"/>
    </row>
    <row r="7" spans="1:5" ht="15" customHeight="1">
      <c r="A7" s="8" t="s">
        <v>6</v>
      </c>
      <c r="B7" s="9"/>
      <c r="C7" s="9"/>
      <c r="D7" s="9"/>
      <c r="E7" s="7"/>
    </row>
    <row r="8" spans="1:5" ht="15" customHeight="1">
      <c r="A8" s="10" t="s">
        <v>7</v>
      </c>
      <c r="B8" s="11">
        <f>'[1]TB - Rounded'!F28</f>
        <v>1123083</v>
      </c>
      <c r="C8" s="12">
        <v>0</v>
      </c>
      <c r="D8" s="11">
        <f>SUM(B8:C8)</f>
        <v>1123083</v>
      </c>
      <c r="E8" s="7"/>
    </row>
    <row r="9" spans="1:5" ht="15" customHeight="1">
      <c r="A9" s="10" t="s">
        <v>8</v>
      </c>
      <c r="B9" s="13">
        <f>'[1]TB - Rounded'!F32</f>
        <v>1046003</v>
      </c>
      <c r="C9" s="12">
        <v>0</v>
      </c>
      <c r="D9" s="13">
        <f>SUM(B9:C9)</f>
        <v>1046003</v>
      </c>
      <c r="E9" s="7"/>
    </row>
    <row r="10" spans="1:5" ht="15" customHeight="1">
      <c r="A10" s="10" t="s">
        <v>9</v>
      </c>
      <c r="B10" s="13">
        <f>'[1]TB - Rounded'!F23</f>
        <v>10206950</v>
      </c>
      <c r="C10" s="12">
        <v>0</v>
      </c>
      <c r="D10" s="13">
        <f>SUM(B10:C10)</f>
        <v>10206950</v>
      </c>
      <c r="E10" s="7"/>
    </row>
    <row r="11" spans="1:5" ht="15" customHeight="1">
      <c r="A11" s="10" t="s">
        <v>10</v>
      </c>
      <c r="B11" s="13">
        <f>76976</f>
        <v>76976</v>
      </c>
      <c r="C11" s="13">
        <f>B11</f>
        <v>76976</v>
      </c>
      <c r="D11" s="14">
        <v>0</v>
      </c>
      <c r="E11" s="7"/>
    </row>
    <row r="12" spans="1:5" ht="15" customHeight="1">
      <c r="A12" s="10" t="s">
        <v>11</v>
      </c>
      <c r="B12" s="15">
        <f>'Earned Incurred QTD-4'!B49</f>
        <v>27112</v>
      </c>
      <c r="C12" s="12">
        <v>0</v>
      </c>
      <c r="D12" s="13">
        <f>SUM(B12:C12)</f>
        <v>27112</v>
      </c>
      <c r="E12" s="7"/>
    </row>
    <row r="13" spans="1:5" ht="15" customHeight="1">
      <c r="A13" s="10" t="s">
        <v>12</v>
      </c>
      <c r="B13" s="13">
        <f>18328-6200</f>
        <v>12128</v>
      </c>
      <c r="C13" s="13">
        <f>B13</f>
        <v>12128</v>
      </c>
      <c r="D13" s="14">
        <f>+B13-C13</f>
        <v>0</v>
      </c>
      <c r="E13" s="7"/>
    </row>
    <row r="14" spans="1:5" ht="15" customHeight="1">
      <c r="A14" s="10" t="s">
        <v>13</v>
      </c>
      <c r="B14" s="15">
        <f>79990-26463</f>
        <v>53527</v>
      </c>
      <c r="C14" s="12">
        <v>0</v>
      </c>
      <c r="D14" s="13">
        <f>B14-C14</f>
        <v>53527</v>
      </c>
      <c r="E14" s="16"/>
    </row>
    <row r="15" spans="1:5" ht="15" customHeight="1">
      <c r="A15" s="10" t="s">
        <v>14</v>
      </c>
      <c r="B15" s="15">
        <f>'[1]TB - Rounded'!F44</f>
        <v>153187</v>
      </c>
      <c r="C15" s="12">
        <v>0</v>
      </c>
      <c r="D15" s="13">
        <f>+B15-C15</f>
        <v>153187</v>
      </c>
      <c r="E15" s="7"/>
    </row>
    <row r="16" spans="1:6" ht="15" customHeight="1">
      <c r="A16" s="17" t="s">
        <v>15</v>
      </c>
      <c r="B16" s="18">
        <f>SUM(B8:B15)</f>
        <v>12698966</v>
      </c>
      <c r="C16" s="18">
        <f>SUM(C8:C15)</f>
        <v>89104</v>
      </c>
      <c r="D16" s="18">
        <f>SUM(D8:D15)</f>
        <v>12609862</v>
      </c>
      <c r="E16" s="19"/>
      <c r="F16" s="20"/>
    </row>
    <row r="17" spans="1:5" ht="15" customHeight="1">
      <c r="A17" s="17"/>
      <c r="B17" s="21"/>
      <c r="C17" s="21"/>
      <c r="D17" s="19"/>
      <c r="E17" s="7"/>
    </row>
    <row r="18" spans="1:5" ht="15" customHeight="1">
      <c r="A18" s="22" t="s">
        <v>16</v>
      </c>
      <c r="B18" s="23"/>
      <c r="C18" s="23"/>
      <c r="D18" s="23"/>
      <c r="E18" s="7"/>
    </row>
    <row r="19" spans="1:5" ht="15" customHeight="1">
      <c r="A19" s="10" t="s">
        <v>17</v>
      </c>
      <c r="B19" s="23"/>
      <c r="C19" s="24">
        <f>-'[1]TB - Rounded'!F181</f>
        <v>2636739</v>
      </c>
      <c r="D19" s="23"/>
      <c r="E19" s="7"/>
    </row>
    <row r="20" spans="1:5" ht="15" customHeight="1">
      <c r="A20" s="10" t="s">
        <v>18</v>
      </c>
      <c r="B20" s="23"/>
      <c r="C20" s="24">
        <f>-'[1]TB - Rounded'!F184</f>
        <v>1727605</v>
      </c>
      <c r="D20" s="23"/>
      <c r="E20" s="7"/>
    </row>
    <row r="21" spans="1:5" ht="15" customHeight="1">
      <c r="A21" s="10" t="s">
        <v>19</v>
      </c>
      <c r="B21" s="23"/>
      <c r="C21" s="24">
        <f>-'[1]TB - Rounded'!F178</f>
        <v>191872</v>
      </c>
      <c r="D21" s="23"/>
      <c r="E21" s="7"/>
    </row>
    <row r="22" spans="1:4" s="26" customFormat="1" ht="15" customHeight="1">
      <c r="A22" s="10" t="s">
        <v>20</v>
      </c>
      <c r="B22" s="23"/>
      <c r="C22" s="25">
        <f>-'[1]TB - Rounded'!F196</f>
        <v>744000</v>
      </c>
      <c r="D22" s="23"/>
    </row>
    <row r="23" spans="1:5" ht="15" customHeight="1">
      <c r="A23" s="10" t="s">
        <v>21</v>
      </c>
      <c r="B23" s="23"/>
      <c r="C23" s="24">
        <f>-'[1]TB - Rounded'!F188</f>
        <v>386556</v>
      </c>
      <c r="D23" s="23"/>
      <c r="E23" s="7"/>
    </row>
    <row r="24" spans="1:5" ht="15" customHeight="1">
      <c r="A24" s="10" t="s">
        <v>22</v>
      </c>
      <c r="B24" s="23"/>
      <c r="C24" s="24">
        <f>-'[1]TB - Rounded'!F193+4</f>
        <v>67237</v>
      </c>
      <c r="D24" s="27"/>
      <c r="E24" s="7"/>
    </row>
    <row r="25" spans="1:5" ht="15" customHeight="1">
      <c r="A25" s="10" t="s">
        <v>23</v>
      </c>
      <c r="B25" s="23"/>
      <c r="C25" s="24">
        <f>-'[1]TB - Rounded'!F139</f>
        <v>8504</v>
      </c>
      <c r="D25" s="27"/>
      <c r="E25" s="7"/>
    </row>
    <row r="26" spans="1:4" s="26" customFormat="1" ht="15" customHeight="1">
      <c r="A26" s="10" t="s">
        <v>24</v>
      </c>
      <c r="B26" s="23"/>
      <c r="C26" s="28">
        <f>-'[1]TB - Rounded'!F136</f>
        <v>160928</v>
      </c>
      <c r="D26" s="21"/>
    </row>
    <row r="27" spans="1:5" ht="15" customHeight="1">
      <c r="A27" s="10"/>
      <c r="B27" s="29"/>
      <c r="C27" s="23"/>
      <c r="D27" s="27"/>
      <c r="E27" s="7"/>
    </row>
    <row r="28" spans="1:5" ht="15" customHeight="1">
      <c r="A28" s="17" t="s">
        <v>25</v>
      </c>
      <c r="B28" s="23"/>
      <c r="C28" s="23"/>
      <c r="D28" s="30">
        <f>SUM(C19:C27)</f>
        <v>5923441</v>
      </c>
      <c r="E28" s="7"/>
    </row>
    <row r="29" spans="1:5" ht="15" customHeight="1">
      <c r="A29" s="31"/>
      <c r="B29" s="23"/>
      <c r="C29" s="23"/>
      <c r="D29" s="23"/>
      <c r="E29" s="7"/>
    </row>
    <row r="30" spans="1:5" ht="15" customHeight="1">
      <c r="A30" s="22" t="s">
        <v>26</v>
      </c>
      <c r="B30" s="23"/>
      <c r="C30" s="23"/>
      <c r="D30" s="23"/>
      <c r="E30" s="7"/>
    </row>
    <row r="31" spans="1:5" ht="15" customHeight="1">
      <c r="A31" s="10" t="s">
        <v>27</v>
      </c>
      <c r="B31" s="23"/>
      <c r="C31" s="24">
        <f>'Earned Incurred QTD-4'!B13</f>
        <v>4958993</v>
      </c>
      <c r="D31" s="23"/>
      <c r="E31" s="7"/>
    </row>
    <row r="32" spans="1:6" ht="15" customHeight="1">
      <c r="A32" s="10" t="s">
        <v>28</v>
      </c>
      <c r="B32" s="23"/>
      <c r="C32" s="24">
        <f>'Losses Incurred QTD-6'!F18</f>
        <v>1327034</v>
      </c>
      <c r="D32" s="27"/>
      <c r="E32" s="32"/>
      <c r="F32" s="33"/>
    </row>
    <row r="33" spans="1:6" ht="15" customHeight="1">
      <c r="A33" s="10" t="s">
        <v>29</v>
      </c>
      <c r="B33" s="23"/>
      <c r="C33" s="24">
        <f>'Losses Incurred QTD-6'!F24</f>
        <v>496363</v>
      </c>
      <c r="D33" s="27"/>
      <c r="E33" s="32"/>
      <c r="F33" s="33"/>
    </row>
    <row r="34" spans="1:6" ht="15" customHeight="1">
      <c r="A34" s="10" t="s">
        <v>30</v>
      </c>
      <c r="B34" s="23"/>
      <c r="C34" s="24">
        <f>'[1]Unpaid Loss Expense Reserves-9'!F12</f>
        <v>232238</v>
      </c>
      <c r="D34" s="27"/>
      <c r="E34" s="32"/>
      <c r="F34" s="33"/>
    </row>
    <row r="35" spans="1:7" ht="15" customHeight="1">
      <c r="A35" s="10" t="s">
        <v>31</v>
      </c>
      <c r="B35" s="21"/>
      <c r="C35" s="24">
        <f>'[1]Unpaid Loss Expense Reserves-9'!F19</f>
        <v>153133</v>
      </c>
      <c r="D35" s="27"/>
      <c r="E35" s="32"/>
      <c r="F35" s="32"/>
      <c r="G35" s="32"/>
    </row>
    <row r="36" spans="1:5" ht="15" customHeight="1">
      <c r="A36" s="10" t="s">
        <v>32</v>
      </c>
      <c r="B36" s="23"/>
      <c r="C36" s="24">
        <f>'Earned Incurred QTD-4'!B41</f>
        <v>209875</v>
      </c>
      <c r="D36" s="23"/>
      <c r="E36" s="7"/>
    </row>
    <row r="37" spans="1:5" ht="15" customHeight="1">
      <c r="A37" s="10" t="s">
        <v>33</v>
      </c>
      <c r="B37" s="23"/>
      <c r="C37" s="34">
        <f>'Earned Incurred QTD-4'!B33</f>
        <v>19487</v>
      </c>
      <c r="D37" s="23"/>
      <c r="E37" s="7"/>
    </row>
    <row r="38" spans="1:5" ht="15" customHeight="1">
      <c r="A38" s="10"/>
      <c r="B38" s="19"/>
      <c r="C38" s="23"/>
      <c r="D38" s="23"/>
      <c r="E38" s="7"/>
    </row>
    <row r="39" spans="1:5" ht="15" customHeight="1">
      <c r="A39" s="35" t="s">
        <v>34</v>
      </c>
      <c r="B39" s="23"/>
      <c r="C39" s="21"/>
      <c r="D39" s="30">
        <f>SUM(C31:C37)</f>
        <v>7397123</v>
      </c>
      <c r="E39" s="7"/>
    </row>
    <row r="40" spans="1:5" ht="15" customHeight="1">
      <c r="A40" s="35"/>
      <c r="B40" s="23"/>
      <c r="C40" s="21"/>
      <c r="D40" s="36"/>
      <c r="E40" s="7"/>
    </row>
    <row r="41" spans="1:5" ht="15" customHeight="1">
      <c r="A41" s="17" t="s">
        <v>35</v>
      </c>
      <c r="B41" s="23"/>
      <c r="C41" s="21"/>
      <c r="D41" s="37">
        <f>D28+D39</f>
        <v>13320564</v>
      </c>
      <c r="E41" s="7"/>
    </row>
    <row r="42" spans="1:5" ht="15" customHeight="1">
      <c r="A42" s="31"/>
      <c r="B42" s="23"/>
      <c r="C42" s="21"/>
      <c r="D42" s="23"/>
      <c r="E42" s="7"/>
    </row>
    <row r="43" spans="1:5" ht="15" customHeight="1">
      <c r="A43" s="22" t="s">
        <v>36</v>
      </c>
      <c r="B43" s="23"/>
      <c r="C43" s="21"/>
      <c r="D43" s="23"/>
      <c r="E43" s="7"/>
    </row>
    <row r="44" spans="1:7" ht="15" customHeight="1">
      <c r="A44" s="10" t="s">
        <v>37</v>
      </c>
      <c r="B44" s="23"/>
      <c r="C44" s="21"/>
      <c r="D44" s="38">
        <f>D16-D41</f>
        <v>-710702</v>
      </c>
      <c r="E44" s="39"/>
      <c r="F44" s="20"/>
      <c r="G44" s="16"/>
    </row>
    <row r="45" spans="1:5" ht="15" customHeight="1">
      <c r="A45" s="31"/>
      <c r="B45" s="21"/>
      <c r="C45" s="21"/>
      <c r="D45" s="23"/>
      <c r="E45" s="7"/>
    </row>
    <row r="46" spans="1:6" ht="15" customHeight="1" thickBot="1">
      <c r="A46" s="35" t="s">
        <v>38</v>
      </c>
      <c r="B46" s="23"/>
      <c r="C46" s="23"/>
      <c r="D46" s="40">
        <f>D41+D44</f>
        <v>12609862</v>
      </c>
      <c r="E46" s="16"/>
      <c r="F46" s="20"/>
    </row>
    <row r="47" spans="1:5" ht="15" customHeight="1" thickTop="1">
      <c r="A47" s="41"/>
      <c r="B47" s="42"/>
      <c r="C47" s="42"/>
      <c r="D47" s="42"/>
      <c r="E47" s="20"/>
    </row>
    <row r="48" ht="15" customHeight="1">
      <c r="E48" s="7"/>
    </row>
    <row r="49" ht="15" customHeight="1">
      <c r="E49" s="7"/>
    </row>
    <row r="50" ht="15" customHeight="1">
      <c r="E50" s="7"/>
    </row>
    <row r="51" ht="15" customHeight="1">
      <c r="E51" s="7"/>
    </row>
    <row r="52" ht="15" customHeight="1">
      <c r="E52" s="7"/>
    </row>
    <row r="53" ht="15" customHeight="1">
      <c r="E53" s="7"/>
    </row>
    <row r="54" ht="15" customHeight="1">
      <c r="E54" s="7"/>
    </row>
    <row r="56" spans="1:5" ht="15" customHeight="1">
      <c r="A56" s="44"/>
      <c r="E56" s="45"/>
    </row>
    <row r="59" spans="2:5" s="44" customFormat="1" ht="15" customHeight="1">
      <c r="B59" s="46"/>
      <c r="C59" s="46"/>
      <c r="E59" s="45"/>
    </row>
    <row r="60" spans="2:5" s="47" customFormat="1" ht="15" customHeight="1">
      <c r="B60" s="48"/>
      <c r="C60" s="48"/>
      <c r="D60" s="48"/>
      <c r="E60" s="49"/>
    </row>
  </sheetData>
  <sheetProtection/>
  <mergeCells count="4">
    <mergeCell ref="A1:E1"/>
    <mergeCell ref="A2:E2"/>
    <mergeCell ref="A3:E3"/>
    <mergeCell ref="A4:E4"/>
  </mergeCells>
  <printOptions horizontalCentered="1"/>
  <pageMargins left="0.25" right="0.25" top="0.5" bottom="0.5" header="0.25" footer="0.25"/>
  <pageSetup horizontalDpi="600" verticalDpi="600" orientation="portrait" scale="80" r:id="rId2"/>
  <headerFooter alignWithMargins="0">
    <oddFooter>&amp;C&amp;"Century Schoolbook,Regular"&amp;10Page 1</oddFooter>
  </headerFooter>
  <drawing r:id="rId1"/>
</worksheet>
</file>

<file path=xl/worksheets/sheet2.xml><?xml version="1.0" encoding="utf-8"?>
<worksheet xmlns="http://schemas.openxmlformats.org/spreadsheetml/2006/main" xmlns:r="http://schemas.openxmlformats.org/officeDocument/2006/relationships">
  <dimension ref="A1:E46"/>
  <sheetViews>
    <sheetView zoomScalePageLayoutView="0" workbookViewId="0" topLeftCell="A1">
      <selection activeCell="A1" sqref="A1"/>
    </sheetView>
  </sheetViews>
  <sheetFormatPr defaultColWidth="15.7109375" defaultRowHeight="15" customHeight="1"/>
  <cols>
    <col min="1" max="1" width="62.7109375" style="59" customWidth="1"/>
    <col min="2" max="3" width="20.7109375" style="67" customWidth="1"/>
    <col min="4" max="16384" width="15.7109375" style="59" customWidth="1"/>
  </cols>
  <sheetData>
    <row r="1" spans="1:3" s="51" customFormat="1" ht="30" customHeight="1">
      <c r="A1" s="50" t="s">
        <v>0</v>
      </c>
      <c r="B1" s="50"/>
      <c r="C1" s="50"/>
    </row>
    <row r="2" spans="1:3" s="52" customFormat="1" ht="15" customHeight="1">
      <c r="A2" s="314"/>
      <c r="B2" s="314"/>
      <c r="C2" s="314"/>
    </row>
    <row r="3" spans="1:4" s="53" customFormat="1" ht="15" customHeight="1">
      <c r="A3" s="315" t="s">
        <v>39</v>
      </c>
      <c r="B3" s="315"/>
      <c r="C3" s="315"/>
      <c r="D3" s="315"/>
    </row>
    <row r="4" spans="1:4" s="53" customFormat="1" ht="15" customHeight="1">
      <c r="A4" s="316" t="s">
        <v>40</v>
      </c>
      <c r="B4" s="316"/>
      <c r="C4" s="316"/>
      <c r="D4" s="316"/>
    </row>
    <row r="5" spans="1:3" s="53" customFormat="1" ht="15" customHeight="1">
      <c r="A5" s="54"/>
      <c r="B5" s="55"/>
      <c r="C5" s="55"/>
    </row>
    <row r="6" spans="1:3" ht="15" customHeight="1">
      <c r="A6" s="56"/>
      <c r="B6" s="57" t="s">
        <v>41</v>
      </c>
      <c r="C6" s="58"/>
    </row>
    <row r="7" spans="1:3" ht="15" customHeight="1">
      <c r="A7" s="56"/>
      <c r="B7" s="60"/>
      <c r="C7" s="61"/>
    </row>
    <row r="8" spans="1:3" ht="15" customHeight="1">
      <c r="A8" s="62" t="s">
        <v>42</v>
      </c>
      <c r="B8" s="60"/>
      <c r="C8" s="63"/>
    </row>
    <row r="9" spans="1:3" ht="15" customHeight="1">
      <c r="A9" s="62"/>
      <c r="B9" s="60"/>
      <c r="C9" s="63"/>
    </row>
    <row r="10" spans="1:3" ht="15" customHeight="1">
      <c r="A10" s="56" t="s">
        <v>43</v>
      </c>
      <c r="B10" s="64"/>
      <c r="C10" s="65">
        <f>'Earned Incurred QTD-4'!D16</f>
        <v>2528472</v>
      </c>
    </row>
    <row r="11" spans="1:3" ht="15" customHeight="1">
      <c r="A11" s="62"/>
      <c r="B11" s="64"/>
      <c r="C11" s="66"/>
    </row>
    <row r="12" spans="1:3" ht="15" customHeight="1">
      <c r="A12" s="62" t="s">
        <v>44</v>
      </c>
      <c r="B12" s="64"/>
      <c r="C12" s="66"/>
    </row>
    <row r="13" spans="1:3" ht="15" customHeight="1">
      <c r="A13" s="56" t="s">
        <v>45</v>
      </c>
      <c r="B13" s="67">
        <f>'Earned Incurred QTD-4'!D23</f>
        <v>2346840</v>
      </c>
      <c r="C13" s="66"/>
    </row>
    <row r="14" spans="1:3" ht="15" customHeight="1">
      <c r="A14" s="56" t="s">
        <v>46</v>
      </c>
      <c r="B14" s="67">
        <f>'Earned Incurred QTD-4'!D30</f>
        <v>283468</v>
      </c>
      <c r="C14" s="66"/>
    </row>
    <row r="15" spans="1:3" ht="15" customHeight="1">
      <c r="A15" s="56" t="s">
        <v>47</v>
      </c>
      <c r="B15" s="67">
        <f>'Earned Incurred QTD-4'!C37</f>
        <v>189647</v>
      </c>
      <c r="C15" s="66"/>
    </row>
    <row r="16" spans="1:4" ht="15" customHeight="1">
      <c r="A16" s="56" t="s">
        <v>48</v>
      </c>
      <c r="B16" s="67">
        <f>'Earned Incurred QTD-4'!C38+'Earned Incurred QTD-4'!C39+'Earned Incurred QTD-4'!C43</f>
        <v>1138743</v>
      </c>
      <c r="C16" s="66"/>
      <c r="D16" s="68"/>
    </row>
    <row r="17" spans="1:3" ht="15" customHeight="1">
      <c r="A17" s="56" t="s">
        <v>49</v>
      </c>
      <c r="B17" s="69">
        <f>'Earned Incurred QTD-4'!D36</f>
        <v>15173</v>
      </c>
      <c r="C17" s="66"/>
    </row>
    <row r="18" spans="1:3" ht="15" customHeight="1">
      <c r="A18" s="56" t="s">
        <v>50</v>
      </c>
      <c r="B18" s="64"/>
      <c r="C18" s="70">
        <f>SUM(B13:B17)</f>
        <v>3973871</v>
      </c>
    </row>
    <row r="19" spans="1:3" ht="15" customHeight="1">
      <c r="A19" s="56"/>
      <c r="B19" s="64"/>
      <c r="C19" s="71"/>
    </row>
    <row r="20" spans="1:3" ht="15" customHeight="1">
      <c r="A20" s="56" t="s">
        <v>51</v>
      </c>
      <c r="B20" s="64"/>
      <c r="C20" s="72">
        <f>C10-C18</f>
        <v>-1445399</v>
      </c>
    </row>
    <row r="21" spans="1:3" ht="15" customHeight="1">
      <c r="A21" s="62"/>
      <c r="B21" s="64"/>
      <c r="C21" s="71"/>
    </row>
    <row r="22" spans="1:3" ht="15" customHeight="1">
      <c r="A22" s="62" t="s">
        <v>52</v>
      </c>
      <c r="B22" s="64"/>
      <c r="C22" s="71"/>
    </row>
    <row r="23" spans="1:3" ht="15" customHeight="1">
      <c r="A23" s="56" t="s">
        <v>53</v>
      </c>
      <c r="B23" s="67">
        <f>'Earned Incurred QTD-4'!D52</f>
        <v>27880</v>
      </c>
      <c r="C23" s="71"/>
    </row>
    <row r="24" spans="1:3" ht="15" customHeight="1">
      <c r="A24" s="56" t="s">
        <v>54</v>
      </c>
      <c r="B24" s="73">
        <f>'Earned Incurred QTD-4'!D53</f>
        <v>-733</v>
      </c>
      <c r="C24" s="71"/>
    </row>
    <row r="25" spans="1:3" ht="15" customHeight="1">
      <c r="A25" s="56" t="s">
        <v>55</v>
      </c>
      <c r="B25" s="64"/>
      <c r="C25" s="70">
        <f>SUM(B23:B24)</f>
        <v>27147</v>
      </c>
    </row>
    <row r="26" spans="1:3" ht="15" customHeight="1">
      <c r="A26" s="56"/>
      <c r="B26" s="64"/>
      <c r="C26" s="71"/>
    </row>
    <row r="27" spans="1:3" ht="15" customHeight="1">
      <c r="A27" s="62" t="s">
        <v>56</v>
      </c>
      <c r="B27" s="64"/>
      <c r="C27" s="71"/>
    </row>
    <row r="28" spans="1:3" ht="15" customHeight="1">
      <c r="A28" s="56" t="s">
        <v>57</v>
      </c>
      <c r="B28" s="74">
        <v>0</v>
      </c>
      <c r="C28" s="71"/>
    </row>
    <row r="29" spans="1:3" ht="15" customHeight="1">
      <c r="A29" s="56" t="s">
        <v>58</v>
      </c>
      <c r="B29" s="73">
        <f>'Earned Incurred QTD-4'!D55</f>
        <v>4812</v>
      </c>
      <c r="C29" s="71"/>
    </row>
    <row r="30" spans="1:3" ht="15" customHeight="1">
      <c r="A30" s="56" t="s">
        <v>59</v>
      </c>
      <c r="B30" s="64"/>
      <c r="C30" s="70">
        <f>SUM(B28:B29)</f>
        <v>4812</v>
      </c>
    </row>
    <row r="31" spans="1:3" ht="15" customHeight="1">
      <c r="A31" s="56"/>
      <c r="B31" s="64"/>
      <c r="C31" s="71"/>
    </row>
    <row r="32" spans="1:3" ht="15" customHeight="1" thickBot="1">
      <c r="A32" s="56" t="s">
        <v>60</v>
      </c>
      <c r="B32" s="64"/>
      <c r="C32" s="75">
        <f>C20+C25+C30</f>
        <v>-1413440</v>
      </c>
    </row>
    <row r="33" spans="1:3" ht="15" customHeight="1">
      <c r="A33" s="62"/>
      <c r="B33" s="64"/>
      <c r="C33" s="76"/>
    </row>
    <row r="34" spans="1:3" ht="15" customHeight="1">
      <c r="A34" s="62" t="s">
        <v>36</v>
      </c>
      <c r="B34" s="64"/>
      <c r="C34" s="71"/>
    </row>
    <row r="35" spans="1:3" ht="15" customHeight="1">
      <c r="A35" s="56" t="s">
        <v>61</v>
      </c>
      <c r="B35" s="64"/>
      <c r="C35" s="72">
        <v>561454.7900000014</v>
      </c>
    </row>
    <row r="36" spans="1:3" ht="15" customHeight="1">
      <c r="A36" s="56" t="s">
        <v>62</v>
      </c>
      <c r="B36" s="77">
        <f>C32</f>
        <v>-1413440</v>
      </c>
      <c r="C36" s="71"/>
    </row>
    <row r="37" spans="1:4" ht="15" customHeight="1">
      <c r="A37" s="56" t="s">
        <v>63</v>
      </c>
      <c r="B37" s="77">
        <f>'[1]TB - Rounded'!F623</f>
        <v>127272</v>
      </c>
      <c r="C37" s="71"/>
      <c r="D37" s="68"/>
    </row>
    <row r="38" spans="1:4" ht="15" customHeight="1">
      <c r="A38" s="56" t="s">
        <v>64</v>
      </c>
      <c r="B38" s="73">
        <f>-'[1]TB - Rounded'!F626</f>
        <v>14011</v>
      </c>
      <c r="C38" s="71"/>
      <c r="D38" s="68"/>
    </row>
    <row r="39" spans="3:4" ht="15" customHeight="1">
      <c r="C39" s="71"/>
      <c r="D39" s="67"/>
    </row>
    <row r="40" spans="1:5" ht="15" customHeight="1">
      <c r="A40" s="56" t="s">
        <v>65</v>
      </c>
      <c r="C40" s="72">
        <f>SUM(B36:B38)</f>
        <v>-1272157</v>
      </c>
      <c r="E40" s="78"/>
    </row>
    <row r="41" spans="1:3" ht="15" customHeight="1">
      <c r="A41" s="56"/>
      <c r="C41" s="79"/>
    </row>
    <row r="42" spans="1:3" ht="15" customHeight="1" thickBot="1">
      <c r="A42" s="80" t="s">
        <v>66</v>
      </c>
      <c r="B42" s="64"/>
      <c r="C42" s="81">
        <f>C35+C40</f>
        <v>-710702.2099999986</v>
      </c>
    </row>
    <row r="43" spans="2:3" s="26" customFormat="1" ht="15" customHeight="1" thickTop="1">
      <c r="B43" s="82"/>
      <c r="C43" s="82"/>
    </row>
    <row r="45" ht="15" customHeight="1">
      <c r="A45" s="83"/>
    </row>
    <row r="46" ht="15" customHeight="1">
      <c r="A46" s="83"/>
    </row>
    <row r="47" s="67" customFormat="1" ht="15" customHeight="1"/>
  </sheetData>
  <sheetProtection/>
  <mergeCells count="3">
    <mergeCell ref="A2:C2"/>
    <mergeCell ref="A3:D3"/>
    <mergeCell ref="A4:D4"/>
  </mergeCells>
  <printOptions horizontalCentered="1"/>
  <pageMargins left="0.25" right="0.25" top="0.5" bottom="0.5" header="0.25" footer="0.25"/>
  <pageSetup horizontalDpi="2400" verticalDpi="2400"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H85"/>
  <sheetViews>
    <sheetView zoomScalePageLayoutView="0" workbookViewId="0" topLeftCell="A1">
      <selection activeCell="A1" sqref="A1:F1"/>
    </sheetView>
  </sheetViews>
  <sheetFormatPr defaultColWidth="15.7109375" defaultRowHeight="15" customHeight="1"/>
  <cols>
    <col min="1" max="1" width="64.7109375" style="130" bestFit="1" customWidth="1"/>
    <col min="2" max="3" width="15.7109375" style="130" customWidth="1"/>
    <col min="4" max="5" width="15.7109375" style="131" customWidth="1"/>
    <col min="6" max="6" width="15.7109375" style="132" customWidth="1"/>
    <col min="7" max="16384" width="15.7109375" style="130" customWidth="1"/>
  </cols>
  <sheetData>
    <row r="1" spans="1:6" s="84" customFormat="1" ht="30" customHeight="1">
      <c r="A1" s="317" t="s">
        <v>0</v>
      </c>
      <c r="B1" s="317"/>
      <c r="C1" s="317"/>
      <c r="D1" s="317"/>
      <c r="E1" s="317"/>
      <c r="F1" s="317"/>
    </row>
    <row r="2" spans="1:6" s="85" customFormat="1" ht="15" customHeight="1">
      <c r="A2" s="318"/>
      <c r="B2" s="318"/>
      <c r="C2" s="318"/>
      <c r="D2" s="318"/>
      <c r="E2" s="318"/>
      <c r="F2" s="318"/>
    </row>
    <row r="3" spans="1:6" s="86" customFormat="1" ht="15" customHeight="1">
      <c r="A3" s="319" t="s">
        <v>67</v>
      </c>
      <c r="B3" s="319"/>
      <c r="C3" s="319"/>
      <c r="D3" s="319"/>
      <c r="E3" s="319"/>
      <c r="F3" s="319"/>
    </row>
    <row r="4" spans="1:6" s="86" customFormat="1" ht="15" customHeight="1">
      <c r="A4" s="319" t="s">
        <v>68</v>
      </c>
      <c r="B4" s="319"/>
      <c r="C4" s="319"/>
      <c r="D4" s="319"/>
      <c r="E4" s="319"/>
      <c r="F4" s="319"/>
    </row>
    <row r="5" spans="1:6" s="92" customFormat="1" ht="15" customHeight="1">
      <c r="A5" s="87"/>
      <c r="B5" s="88"/>
      <c r="C5" s="88"/>
      <c r="D5" s="89"/>
      <c r="E5" s="90"/>
      <c r="F5" s="91"/>
    </row>
    <row r="6" spans="1:6" s="96" customFormat="1" ht="30" customHeight="1">
      <c r="A6" s="93"/>
      <c r="B6" s="94" t="s">
        <v>69</v>
      </c>
      <c r="C6" s="94" t="s">
        <v>70</v>
      </c>
      <c r="D6" s="94" t="s">
        <v>71</v>
      </c>
      <c r="E6" s="94" t="s">
        <v>72</v>
      </c>
      <c r="F6" s="95" t="s">
        <v>73</v>
      </c>
    </row>
    <row r="7" spans="1:6" s="100" customFormat="1" ht="15" customHeight="1">
      <c r="A7" s="97" t="s">
        <v>74</v>
      </c>
      <c r="B7" s="98"/>
      <c r="C7" s="98"/>
      <c r="D7" s="99"/>
      <c r="E7" s="99"/>
      <c r="F7" s="99"/>
    </row>
    <row r="8" spans="1:6" s="104" customFormat="1" ht="15" customHeight="1">
      <c r="A8" s="101" t="s">
        <v>75</v>
      </c>
      <c r="B8" s="102">
        <f>'Premiums QTD-5'!B12</f>
        <v>2379428</v>
      </c>
      <c r="C8" s="102">
        <f>'Premiums QTD-5'!C12</f>
        <v>-75391</v>
      </c>
      <c r="D8" s="102">
        <f>'Premiums QTD-5'!D12</f>
        <v>-1186</v>
      </c>
      <c r="E8" s="103">
        <f>'Premiums QTD-5'!E12</f>
        <v>0</v>
      </c>
      <c r="F8" s="102">
        <f>SUM(B8:E8)</f>
        <v>2302851</v>
      </c>
    </row>
    <row r="9" spans="1:8" s="104" customFormat="1" ht="15" customHeight="1">
      <c r="A9" s="105" t="s">
        <v>76</v>
      </c>
      <c r="B9" s="106">
        <f>'Earned Incurred QTD-4'!D55</f>
        <v>4812</v>
      </c>
      <c r="C9" s="103">
        <v>0</v>
      </c>
      <c r="D9" s="103">
        <v>0</v>
      </c>
      <c r="E9" s="103">
        <v>0</v>
      </c>
      <c r="F9" s="106">
        <f>SUM(B9:E9)</f>
        <v>4812</v>
      </c>
      <c r="H9" s="107"/>
    </row>
    <row r="10" spans="1:6" s="104" customFormat="1" ht="15" customHeight="1">
      <c r="A10" s="101" t="s">
        <v>77</v>
      </c>
      <c r="B10" s="106">
        <f>'Earned Incurred QTD-4'!C48</f>
        <v>26898</v>
      </c>
      <c r="C10" s="103">
        <v>0</v>
      </c>
      <c r="D10" s="103">
        <v>0</v>
      </c>
      <c r="E10" s="103">
        <v>0</v>
      </c>
      <c r="F10" s="106">
        <f>SUM(B10:E10)</f>
        <v>26898</v>
      </c>
    </row>
    <row r="11" spans="1:8" s="104" customFormat="1" ht="15" customHeight="1">
      <c r="A11" s="101" t="s">
        <v>78</v>
      </c>
      <c r="B11" s="108">
        <f>'Income Statement-2'!B24</f>
        <v>-733</v>
      </c>
      <c r="C11" s="103">
        <v>0</v>
      </c>
      <c r="D11" s="103">
        <v>0</v>
      </c>
      <c r="E11" s="103">
        <v>0</v>
      </c>
      <c r="F11" s="108">
        <f>SUM(B11:E11)</f>
        <v>-733</v>
      </c>
      <c r="H11" s="107"/>
    </row>
    <row r="12" spans="1:6" s="104" customFormat="1" ht="15" customHeight="1" thickBot="1">
      <c r="A12" s="109" t="s">
        <v>79</v>
      </c>
      <c r="B12" s="110">
        <f>SUM(B8:B11)</f>
        <v>2410405</v>
      </c>
      <c r="C12" s="110">
        <f>SUM(C8:C11)</f>
        <v>-75391</v>
      </c>
      <c r="D12" s="110">
        <f>SUM(D8:D11)</f>
        <v>-1186</v>
      </c>
      <c r="E12" s="111">
        <f>SUM(E8:E11)</f>
        <v>0</v>
      </c>
      <c r="F12" s="112">
        <f>SUM(F8:F11)</f>
        <v>2333828</v>
      </c>
    </row>
    <row r="13" spans="1:6" s="104" customFormat="1" ht="15" customHeight="1" thickTop="1">
      <c r="A13" s="109"/>
      <c r="B13" s="113"/>
      <c r="C13" s="113"/>
      <c r="D13" s="113"/>
      <c r="E13" s="114"/>
      <c r="F13" s="114"/>
    </row>
    <row r="14" spans="1:6" s="104" customFormat="1" ht="15" customHeight="1">
      <c r="A14" s="97" t="s">
        <v>80</v>
      </c>
      <c r="B14" s="99"/>
      <c r="C14" s="99"/>
      <c r="D14" s="99"/>
      <c r="E14" s="115"/>
      <c r="F14" s="114"/>
    </row>
    <row r="15" spans="1:6" s="104" customFormat="1" ht="15" customHeight="1">
      <c r="A15" s="109" t="s">
        <v>81</v>
      </c>
      <c r="B15" s="106">
        <f>'Losses Incurred QTD-6'!B12</f>
        <v>88497</v>
      </c>
      <c r="C15" s="106">
        <f>'Losses Incurred QTD-6'!C12</f>
        <v>2155675</v>
      </c>
      <c r="D15" s="106">
        <f>'Losses Incurred QTD-6'!D12</f>
        <v>70755</v>
      </c>
      <c r="E15" s="106">
        <f>'Losses Incurred QTD-6'!E12</f>
        <v>23931</v>
      </c>
      <c r="F15" s="106">
        <f aca="true" t="shared" si="0" ref="F15:F23">SUM(B15:E15)</f>
        <v>2338858</v>
      </c>
    </row>
    <row r="16" spans="1:6" s="104" customFormat="1" ht="15" customHeight="1">
      <c r="A16" s="109" t="s">
        <v>82</v>
      </c>
      <c r="B16" s="106">
        <f>'[1]Loss Expenses Paid QTD-10'!C29</f>
        <v>4091</v>
      </c>
      <c r="C16" s="106">
        <f>'[1]Loss Expenses Paid QTD-10'!C23</f>
        <v>82395</v>
      </c>
      <c r="D16" s="106">
        <f>'[1]Loss Expenses Paid QTD-10'!C17</f>
        <v>22044</v>
      </c>
      <c r="E16" s="106">
        <f>'[1]Loss Expenses Paid QTD-10'!$C$12</f>
        <v>13329</v>
      </c>
      <c r="F16" s="106">
        <f t="shared" si="0"/>
        <v>121859</v>
      </c>
    </row>
    <row r="17" spans="1:6" s="104" customFormat="1" ht="15" customHeight="1">
      <c r="A17" s="109" t="s">
        <v>83</v>
      </c>
      <c r="B17" s="106">
        <f>'[1]Loss Expenses Paid QTD-10'!I29</f>
        <v>6905</v>
      </c>
      <c r="C17" s="106">
        <f>'[1]Loss Expenses Paid QTD-10'!I23</f>
        <v>168205</v>
      </c>
      <c r="D17" s="106">
        <f>'[1]Loss Expenses Paid QTD-10'!I17</f>
        <v>5521</v>
      </c>
      <c r="E17" s="106">
        <f>'[1]Loss Expenses Paid QTD-10'!$I$12</f>
        <v>1888</v>
      </c>
      <c r="F17" s="106">
        <f t="shared" si="0"/>
        <v>182519</v>
      </c>
    </row>
    <row r="18" spans="1:6" s="104" customFormat="1" ht="15" customHeight="1">
      <c r="A18" s="109" t="s">
        <v>84</v>
      </c>
      <c r="B18" s="106">
        <f>'[1]TB - Rounded'!F406</f>
        <v>17659</v>
      </c>
      <c r="C18" s="103">
        <v>0</v>
      </c>
      <c r="D18" s="103">
        <v>0</v>
      </c>
      <c r="E18" s="103">
        <v>0</v>
      </c>
      <c r="F18" s="106">
        <f t="shared" si="0"/>
        <v>17659</v>
      </c>
    </row>
    <row r="19" spans="1:6" s="104" customFormat="1" ht="15" customHeight="1">
      <c r="A19" s="116" t="s">
        <v>85</v>
      </c>
      <c r="B19" s="106">
        <f>'[1]TB - Rounded'!F410</f>
        <v>13458</v>
      </c>
      <c r="C19" s="103">
        <v>0</v>
      </c>
      <c r="D19" s="103">
        <v>0</v>
      </c>
      <c r="E19" s="103">
        <v>0</v>
      </c>
      <c r="F19" s="106">
        <f t="shared" si="0"/>
        <v>13458</v>
      </c>
    </row>
    <row r="20" spans="1:6" s="104" customFormat="1" ht="15" customHeight="1">
      <c r="A20" s="109" t="s">
        <v>86</v>
      </c>
      <c r="B20" s="106">
        <f>'[1]TB - Rounded'!F408</f>
        <v>4500</v>
      </c>
      <c r="C20" s="103">
        <v>0</v>
      </c>
      <c r="D20" s="103">
        <v>0</v>
      </c>
      <c r="E20" s="103">
        <v>0</v>
      </c>
      <c r="F20" s="106">
        <f t="shared" si="0"/>
        <v>4500</v>
      </c>
    </row>
    <row r="21" spans="1:6" s="104" customFormat="1" ht="15" customHeight="1">
      <c r="A21" s="116" t="s">
        <v>87</v>
      </c>
      <c r="B21" s="106">
        <f>'[1]TB - Rounded'!F401</f>
        <v>196494</v>
      </c>
      <c r="C21" s="108">
        <f>'[1]TB - Rounded'!F397</f>
        <v>-6728</v>
      </c>
      <c r="D21" s="108">
        <f>'[1]TB - Rounded'!F394</f>
        <v>-119</v>
      </c>
      <c r="E21" s="103">
        <v>0</v>
      </c>
      <c r="F21" s="106">
        <f t="shared" si="0"/>
        <v>189647</v>
      </c>
    </row>
    <row r="22" spans="1:6" s="104" customFormat="1" ht="15" customHeight="1">
      <c r="A22" s="109" t="s">
        <v>88</v>
      </c>
      <c r="B22" s="106">
        <f>'Earned Incurred QTD-4'!C39</f>
        <v>1117711</v>
      </c>
      <c r="C22" s="103">
        <v>0</v>
      </c>
      <c r="D22" s="103">
        <v>0</v>
      </c>
      <c r="E22" s="103">
        <v>0</v>
      </c>
      <c r="F22" s="106">
        <f t="shared" si="0"/>
        <v>1117711</v>
      </c>
    </row>
    <row r="23" spans="1:6" s="104" customFormat="1" ht="15" customHeight="1">
      <c r="A23" s="109" t="s">
        <v>33</v>
      </c>
      <c r="B23" s="106">
        <f>10425+13492</f>
        <v>23917</v>
      </c>
      <c r="C23" s="106">
        <f>10425-1147</f>
        <v>9278</v>
      </c>
      <c r="D23" s="103">
        <v>0</v>
      </c>
      <c r="E23" s="103">
        <v>0</v>
      </c>
      <c r="F23" s="106">
        <f t="shared" si="0"/>
        <v>33195</v>
      </c>
    </row>
    <row r="24" spans="1:7" s="104" customFormat="1" ht="15" customHeight="1" thickBot="1">
      <c r="A24" s="109" t="s">
        <v>79</v>
      </c>
      <c r="B24" s="110">
        <f>SUM(B15:B23)</f>
        <v>1473232</v>
      </c>
      <c r="C24" s="110">
        <f>SUM(C15:C23)</f>
        <v>2408825</v>
      </c>
      <c r="D24" s="110">
        <f>SUM(D15:D23)</f>
        <v>98201</v>
      </c>
      <c r="E24" s="110">
        <f>SUM(E15:E23)</f>
        <v>39148</v>
      </c>
      <c r="F24" s="112">
        <f>SUM(F15:F23)</f>
        <v>4019406</v>
      </c>
      <c r="G24" s="109"/>
    </row>
    <row r="25" spans="1:6" s="104" customFormat="1" ht="15" customHeight="1" thickTop="1">
      <c r="A25" s="109"/>
      <c r="B25" s="113"/>
      <c r="C25" s="113"/>
      <c r="D25" s="113"/>
      <c r="E25" s="113"/>
      <c r="F25" s="114"/>
    </row>
    <row r="26" spans="1:6" s="104" customFormat="1" ht="15" customHeight="1" thickBot="1">
      <c r="A26" s="117" t="s">
        <v>89</v>
      </c>
      <c r="B26" s="118">
        <f>B12-B24</f>
        <v>937173</v>
      </c>
      <c r="C26" s="118">
        <f>C12-C24</f>
        <v>-2484216</v>
      </c>
      <c r="D26" s="118">
        <f>D12-D24</f>
        <v>-99387</v>
      </c>
      <c r="E26" s="118">
        <f>E12-E24</f>
        <v>-39148</v>
      </c>
      <c r="F26" s="119">
        <f>SUM(B26:E26)</f>
        <v>-1685578</v>
      </c>
    </row>
    <row r="27" spans="1:6" s="104" customFormat="1" ht="15" customHeight="1" thickTop="1">
      <c r="A27" s="109"/>
      <c r="B27" s="113"/>
      <c r="C27" s="113"/>
      <c r="D27" s="113"/>
      <c r="E27" s="114"/>
      <c r="F27" s="114"/>
    </row>
    <row r="28" spans="1:6" s="104" customFormat="1" ht="15" customHeight="1">
      <c r="A28" s="97" t="s">
        <v>90</v>
      </c>
      <c r="B28" s="99"/>
      <c r="C28" s="99"/>
      <c r="D28" s="99"/>
      <c r="E28" s="115"/>
      <c r="F28" s="114"/>
    </row>
    <row r="29" spans="1:6" s="104" customFormat="1" ht="15" customHeight="1">
      <c r="A29" s="109" t="s">
        <v>91</v>
      </c>
      <c r="B29" s="103">
        <v>0</v>
      </c>
      <c r="C29" s="106">
        <f>'Earned Incurred QTD-4'!B50</f>
        <v>26130</v>
      </c>
      <c r="D29" s="103">
        <v>0</v>
      </c>
      <c r="E29" s="103">
        <v>0</v>
      </c>
      <c r="F29" s="106">
        <f>SUM(B29:E29)</f>
        <v>26130</v>
      </c>
    </row>
    <row r="30" spans="1:6" s="104" customFormat="1" ht="15" customHeight="1">
      <c r="A30" s="109" t="s">
        <v>92</v>
      </c>
      <c r="B30" s="106">
        <f>'Balance Sheet-1'!C16</f>
        <v>89104</v>
      </c>
      <c r="C30" s="103">
        <v>0</v>
      </c>
      <c r="D30" s="103">
        <v>0</v>
      </c>
      <c r="E30" s="103">
        <v>0</v>
      </c>
      <c r="F30" s="106">
        <f>SUM(B30:E30)</f>
        <v>89104</v>
      </c>
    </row>
    <row r="31" spans="1:8" s="104" customFormat="1" ht="15" customHeight="1" thickBot="1">
      <c r="A31" s="109" t="s">
        <v>79</v>
      </c>
      <c r="B31" s="110">
        <f>SUM(B29:B30)</f>
        <v>89104</v>
      </c>
      <c r="C31" s="110">
        <f>SUM(C29:C30)</f>
        <v>26130</v>
      </c>
      <c r="D31" s="120">
        <f>SUM(D29:D30)</f>
        <v>0</v>
      </c>
      <c r="E31" s="120">
        <f>SUM(E29:E30)</f>
        <v>0</v>
      </c>
      <c r="F31" s="112">
        <f>SUM(F29:F30)</f>
        <v>115234</v>
      </c>
      <c r="G31" s="121"/>
      <c r="H31" s="107"/>
    </row>
    <row r="32" spans="1:8" s="104" customFormat="1" ht="15" customHeight="1" thickTop="1">
      <c r="A32" s="109"/>
      <c r="B32" s="113"/>
      <c r="C32" s="113"/>
      <c r="D32" s="113"/>
      <c r="E32" s="114"/>
      <c r="F32" s="114"/>
      <c r="H32" s="107"/>
    </row>
    <row r="33" spans="1:6" s="104" customFormat="1" ht="15" customHeight="1">
      <c r="A33" s="97" t="s">
        <v>93</v>
      </c>
      <c r="B33" s="99"/>
      <c r="C33" s="99"/>
      <c r="D33" s="99"/>
      <c r="E33" s="115"/>
      <c r="F33" s="114"/>
    </row>
    <row r="34" spans="1:6" s="104" customFormat="1" ht="15" customHeight="1">
      <c r="A34" s="109" t="s">
        <v>94</v>
      </c>
      <c r="B34" s="106">
        <f>'Earned Incurred QTD-4'!B49</f>
        <v>27112</v>
      </c>
      <c r="C34" s="103">
        <v>0</v>
      </c>
      <c r="D34" s="103">
        <v>0</v>
      </c>
      <c r="E34" s="103">
        <v>0</v>
      </c>
      <c r="F34" s="106">
        <f>SUM(B34:E34)</f>
        <v>27112</v>
      </c>
    </row>
    <row r="35" spans="1:6" s="104" customFormat="1" ht="15" customHeight="1">
      <c r="A35" s="109" t="s">
        <v>95</v>
      </c>
      <c r="B35" s="103">
        <v>0</v>
      </c>
      <c r="C35" s="106">
        <v>216375</v>
      </c>
      <c r="D35" s="103">
        <v>0</v>
      </c>
      <c r="E35" s="103">
        <v>0</v>
      </c>
      <c r="F35" s="106">
        <f>SUM(B35:E35)</f>
        <v>216375</v>
      </c>
    </row>
    <row r="36" spans="1:6" s="104" customFormat="1" ht="15" customHeight="1">
      <c r="A36" s="109" t="s">
        <v>64</v>
      </c>
      <c r="B36" s="106">
        <f>'Income Statement-2'!B38</f>
        <v>14011</v>
      </c>
      <c r="C36" s="103">
        <v>0</v>
      </c>
      <c r="D36" s="103">
        <v>0</v>
      </c>
      <c r="E36" s="103">
        <v>0</v>
      </c>
      <c r="F36" s="106">
        <f>SUM(B36:E36)</f>
        <v>14011</v>
      </c>
    </row>
    <row r="37" spans="1:6" s="104" customFormat="1" ht="15" customHeight="1" thickBot="1">
      <c r="A37" s="109" t="s">
        <v>79</v>
      </c>
      <c r="B37" s="110">
        <f>SUM(B34:B36)</f>
        <v>41123</v>
      </c>
      <c r="C37" s="110">
        <f>SUM(C34:C36)</f>
        <v>216375</v>
      </c>
      <c r="D37" s="120">
        <f>SUM(D34:D36)</f>
        <v>0</v>
      </c>
      <c r="E37" s="120">
        <f>SUM(E34:E36)</f>
        <v>0</v>
      </c>
      <c r="F37" s="112">
        <f>SUM(F34:F36)</f>
        <v>257498</v>
      </c>
    </row>
    <row r="38" spans="1:6" s="104" customFormat="1" ht="15" customHeight="1" thickTop="1">
      <c r="A38" s="109"/>
      <c r="B38" s="113"/>
      <c r="C38" s="113"/>
      <c r="D38" s="113"/>
      <c r="E38" s="114"/>
      <c r="F38" s="122"/>
    </row>
    <row r="39" spans="1:6" s="104" customFormat="1" ht="15" customHeight="1" thickBot="1">
      <c r="A39" s="97" t="s">
        <v>96</v>
      </c>
      <c r="B39" s="118">
        <f>B26-B31+B37</f>
        <v>889192</v>
      </c>
      <c r="C39" s="118">
        <f>C26-C31+C37</f>
        <v>-2293971</v>
      </c>
      <c r="D39" s="118">
        <f>D26-D31+D37</f>
        <v>-99387</v>
      </c>
      <c r="E39" s="118">
        <f>E26-E31+E37</f>
        <v>-39148</v>
      </c>
      <c r="F39" s="119">
        <f>F26-F31+F37</f>
        <v>-1543314</v>
      </c>
    </row>
    <row r="40" spans="1:6" s="104" customFormat="1" ht="15" customHeight="1" thickTop="1">
      <c r="A40" s="109"/>
      <c r="B40" s="113"/>
      <c r="C40" s="113"/>
      <c r="D40" s="113"/>
      <c r="E40" s="114"/>
      <c r="F40" s="114"/>
    </row>
    <row r="41" spans="1:6" s="104" customFormat="1" ht="15" customHeight="1">
      <c r="A41" s="123" t="s">
        <v>97</v>
      </c>
      <c r="B41" s="124"/>
      <c r="C41" s="124"/>
      <c r="D41" s="124"/>
      <c r="E41" s="114"/>
      <c r="F41" s="114"/>
    </row>
    <row r="42" spans="1:6" s="104" customFormat="1" ht="15" customHeight="1">
      <c r="A42" s="109" t="s">
        <v>27</v>
      </c>
      <c r="B42" s="106">
        <f>'Premiums QTD-5'!B18</f>
        <v>2089726</v>
      </c>
      <c r="C42" s="106">
        <f>'Premiums QTD-5'!C18</f>
        <v>2869267</v>
      </c>
      <c r="D42" s="103">
        <f>'Premiums QTD-5'!D18</f>
        <v>0</v>
      </c>
      <c r="E42" s="103">
        <f>'Premiums QTD-5'!E18</f>
        <v>0</v>
      </c>
      <c r="F42" s="106">
        <f>SUM(B42:E42)</f>
        <v>4958993</v>
      </c>
    </row>
    <row r="43" spans="1:6" s="104" customFormat="1" ht="15" customHeight="1">
      <c r="A43" s="109" t="s">
        <v>98</v>
      </c>
      <c r="B43" s="106">
        <f>'Losses Incurred QTD-6'!B18+'Losses Incurred QTD-6'!B24</f>
        <v>96500</v>
      </c>
      <c r="C43" s="106">
        <f>'Losses Incurred QTD-6'!C18+'Losses Incurred QTD-6'!C24</f>
        <v>1629116</v>
      </c>
      <c r="D43" s="106">
        <f>'Losses Incurred QTD-6'!D18+'Losses Incurred QTD-6'!D24</f>
        <v>66519</v>
      </c>
      <c r="E43" s="106">
        <f>'Losses Incurred QTD-6'!E18+'Losses Incurred QTD-6'!E24</f>
        <v>31262</v>
      </c>
      <c r="F43" s="106">
        <f>SUM(B43:E43)</f>
        <v>1823397</v>
      </c>
    </row>
    <row r="44" spans="1:6" s="104" customFormat="1" ht="15" customHeight="1">
      <c r="A44" s="109" t="s">
        <v>99</v>
      </c>
      <c r="B44" s="106">
        <f>'Loss Expenses QTD-7'!B18</f>
        <v>14093</v>
      </c>
      <c r="C44" s="106">
        <f>'Loss Expenses QTD-7'!C18</f>
        <v>331149</v>
      </c>
      <c r="D44" s="106">
        <f>'Loss Expenses QTD-7'!D18</f>
        <v>38410</v>
      </c>
      <c r="E44" s="106">
        <f>'Loss Expenses QTD-7'!E18</f>
        <v>1719</v>
      </c>
      <c r="F44" s="106">
        <f>SUM(B44:E44)</f>
        <v>385371</v>
      </c>
    </row>
    <row r="45" spans="1:6" s="104" customFormat="1" ht="15" customHeight="1">
      <c r="A45" s="109" t="s">
        <v>100</v>
      </c>
      <c r="B45" s="106">
        <f>'Earned Incurred QTD-4'!B41</f>
        <v>209875</v>
      </c>
      <c r="C45" s="103">
        <v>0</v>
      </c>
      <c r="D45" s="103">
        <v>0</v>
      </c>
      <c r="E45" s="103">
        <v>0</v>
      </c>
      <c r="F45" s="106">
        <f>SUM(B45:E45)</f>
        <v>209875</v>
      </c>
    </row>
    <row r="46" spans="1:7" s="104" customFormat="1" ht="15" customHeight="1">
      <c r="A46" s="109" t="s">
        <v>101</v>
      </c>
      <c r="B46" s="106">
        <f>'Earned Incurred QTD-4'!B33</f>
        <v>19487</v>
      </c>
      <c r="C46" s="103">
        <v>0</v>
      </c>
      <c r="D46" s="103">
        <v>0</v>
      </c>
      <c r="E46" s="103">
        <v>0</v>
      </c>
      <c r="F46" s="106">
        <f>SUM(B46:E46)</f>
        <v>19487</v>
      </c>
      <c r="G46" s="125"/>
    </row>
    <row r="47" spans="1:6" s="104" customFormat="1" ht="15" customHeight="1" thickBot="1">
      <c r="A47" s="126" t="s">
        <v>79</v>
      </c>
      <c r="B47" s="110">
        <f>SUM(B42:B46)</f>
        <v>2429681</v>
      </c>
      <c r="C47" s="110">
        <f>SUM(C42:C46)</f>
        <v>4829532</v>
      </c>
      <c r="D47" s="110">
        <f>SUM(D42:D46)</f>
        <v>104929</v>
      </c>
      <c r="E47" s="110">
        <f>SUM(E42:E46)</f>
        <v>32981</v>
      </c>
      <c r="F47" s="112">
        <f>SUM(F42:F46)</f>
        <v>7397123</v>
      </c>
    </row>
    <row r="48" spans="1:6" s="104" customFormat="1" ht="15" customHeight="1" thickTop="1">
      <c r="A48" s="109"/>
      <c r="B48" s="113"/>
      <c r="C48" s="113"/>
      <c r="D48" s="113"/>
      <c r="E48" s="114"/>
      <c r="F48" s="114"/>
    </row>
    <row r="49" spans="1:6" s="104" customFormat="1" ht="15" customHeight="1">
      <c r="A49" s="123" t="s">
        <v>102</v>
      </c>
      <c r="B49" s="124"/>
      <c r="C49" s="124"/>
      <c r="D49" s="124"/>
      <c r="E49" s="114"/>
      <c r="F49" s="114"/>
    </row>
    <row r="50" spans="1:7" s="104" customFormat="1" ht="15" customHeight="1">
      <c r="A50" s="109" t="s">
        <v>27</v>
      </c>
      <c r="B50" s="103">
        <f>'Premiums QTD-5'!B24</f>
        <v>0</v>
      </c>
      <c r="C50" s="106">
        <f>'Premiums QTD-5'!C24</f>
        <v>5184614</v>
      </c>
      <c r="D50" s="103">
        <f>'Premiums QTD-5'!D24</f>
        <v>0</v>
      </c>
      <c r="E50" s="103">
        <f>'Premiums QTD-5'!E24</f>
        <v>0</v>
      </c>
      <c r="F50" s="106">
        <f>SUM(B50:E50)</f>
        <v>5184614</v>
      </c>
      <c r="G50" s="127"/>
    </row>
    <row r="51" spans="1:7" s="104" customFormat="1" ht="15" customHeight="1">
      <c r="A51" s="109" t="s">
        <v>98</v>
      </c>
      <c r="B51" s="103">
        <f>'Losses Incurred QTD-6'!B31</f>
        <v>0</v>
      </c>
      <c r="C51" s="106">
        <f>'Losses Incurred QTD-6'!C31</f>
        <v>1518246</v>
      </c>
      <c r="D51" s="106">
        <f>'Losses Incurred QTD-6'!D31</f>
        <v>245907</v>
      </c>
      <c r="E51" s="106">
        <f>'Losses Incurred QTD-6'!E31</f>
        <v>51262</v>
      </c>
      <c r="F51" s="106">
        <f>SUM(B51:E51)</f>
        <v>1815415</v>
      </c>
      <c r="G51" s="121"/>
    </row>
    <row r="52" spans="1:7" s="104" customFormat="1" ht="15" customHeight="1">
      <c r="A52" s="109" t="s">
        <v>103</v>
      </c>
      <c r="B52" s="103">
        <f>'Loss Expenses QTD-7'!B24</f>
        <v>0</v>
      </c>
      <c r="C52" s="106">
        <f>'Loss Expenses QTD-7'!C24</f>
        <v>299999</v>
      </c>
      <c r="D52" s="106">
        <f>'Loss Expenses QTD-7'!D24</f>
        <v>77486</v>
      </c>
      <c r="E52" s="106">
        <f>'Loss Expenses QTD-7'!E24</f>
        <v>28796</v>
      </c>
      <c r="F52" s="106">
        <f>SUM(B52:E52)</f>
        <v>406281</v>
      </c>
      <c r="G52" s="121"/>
    </row>
    <row r="53" spans="1:6" s="104" customFormat="1" ht="15" customHeight="1">
      <c r="A53" s="109" t="s">
        <v>100</v>
      </c>
      <c r="B53" s="103">
        <v>0</v>
      </c>
      <c r="C53" s="106">
        <f>'Earned Incurred QTD-4'!B42</f>
        <v>224460</v>
      </c>
      <c r="D53" s="103">
        <v>0</v>
      </c>
      <c r="E53" s="103">
        <v>0</v>
      </c>
      <c r="F53" s="106">
        <f>SUM(B53:E53)</f>
        <v>224460</v>
      </c>
    </row>
    <row r="54" spans="1:6" s="104" customFormat="1" ht="15" customHeight="1">
      <c r="A54" s="109" t="s">
        <v>101</v>
      </c>
      <c r="B54" s="103">
        <v>0</v>
      </c>
      <c r="C54" s="106">
        <f>'Earned Incurred QTD-4'!B34</f>
        <v>37509</v>
      </c>
      <c r="D54" s="103">
        <v>0</v>
      </c>
      <c r="E54" s="103">
        <v>0</v>
      </c>
      <c r="F54" s="106">
        <f>SUM(B54:E54)</f>
        <v>37509</v>
      </c>
    </row>
    <row r="55" spans="1:6" s="104" customFormat="1" ht="15" customHeight="1" thickBot="1">
      <c r="A55" s="109" t="s">
        <v>79</v>
      </c>
      <c r="B55" s="128">
        <f>SUM(B50:B54)</f>
        <v>0</v>
      </c>
      <c r="C55" s="110">
        <f>SUM(C50:C54)</f>
        <v>7264828</v>
      </c>
      <c r="D55" s="110">
        <f>SUM(D50:D54)</f>
        <v>323393</v>
      </c>
      <c r="E55" s="110">
        <f>SUM(E50:E54)</f>
        <v>80058</v>
      </c>
      <c r="F55" s="112">
        <f>SUM(F50:F54)</f>
        <v>7668279</v>
      </c>
    </row>
    <row r="56" spans="1:6" s="104" customFormat="1" ht="15" customHeight="1" thickTop="1">
      <c r="A56" s="109"/>
      <c r="B56" s="113"/>
      <c r="C56" s="113"/>
      <c r="D56" s="113"/>
      <c r="E56" s="113"/>
      <c r="F56" s="27"/>
    </row>
    <row r="57" spans="1:6" s="104" customFormat="1" ht="15" customHeight="1" thickBot="1">
      <c r="A57" s="117" t="s">
        <v>104</v>
      </c>
      <c r="B57" s="129">
        <f>B39-B47+B55</f>
        <v>-1540489</v>
      </c>
      <c r="C57" s="129">
        <f>C39-C47+C55</f>
        <v>141325</v>
      </c>
      <c r="D57" s="129">
        <f>D39-D47+D55</f>
        <v>119077</v>
      </c>
      <c r="E57" s="129">
        <f>E39-E47+E55</f>
        <v>7929</v>
      </c>
      <c r="F57" s="129">
        <f>F39-F47+F55+1</f>
        <v>-1272157</v>
      </c>
    </row>
    <row r="58" spans="1:6" s="104" customFormat="1" ht="15" customHeight="1" thickTop="1">
      <c r="A58" s="100"/>
      <c r="B58" s="100"/>
      <c r="C58" s="100"/>
      <c r="D58" s="113"/>
      <c r="E58" s="113"/>
      <c r="F58" s="113"/>
    </row>
    <row r="59" spans="4:6" s="104" customFormat="1" ht="15" customHeight="1">
      <c r="D59" s="113"/>
      <c r="E59" s="113"/>
      <c r="F59" s="113"/>
    </row>
    <row r="60" spans="4:6" s="104" customFormat="1" ht="15" customHeight="1">
      <c r="D60" s="113"/>
      <c r="E60" s="113"/>
      <c r="F60" s="27"/>
    </row>
    <row r="61" spans="4:6" s="104" customFormat="1" ht="15" customHeight="1">
      <c r="D61" s="113"/>
      <c r="E61" s="113"/>
      <c r="F61" s="27"/>
    </row>
    <row r="62" spans="4:6" s="104" customFormat="1" ht="15" customHeight="1">
      <c r="D62" s="113"/>
      <c r="E62" s="113"/>
      <c r="F62" s="27"/>
    </row>
    <row r="63" spans="4:6" s="104" customFormat="1" ht="15" customHeight="1">
      <c r="D63" s="113"/>
      <c r="E63" s="113"/>
      <c r="F63" s="27"/>
    </row>
    <row r="64" spans="4:6" s="104" customFormat="1" ht="15" customHeight="1">
      <c r="D64" s="113"/>
      <c r="E64" s="113"/>
      <c r="F64" s="27"/>
    </row>
    <row r="65" spans="4:6" s="104" customFormat="1" ht="15" customHeight="1">
      <c r="D65" s="113"/>
      <c r="E65" s="113"/>
      <c r="F65" s="27"/>
    </row>
    <row r="66" spans="4:6" s="104" customFormat="1" ht="15" customHeight="1">
      <c r="D66" s="113"/>
      <c r="E66" s="113"/>
      <c r="F66" s="27"/>
    </row>
    <row r="67" spans="4:6" s="104" customFormat="1" ht="15" customHeight="1">
      <c r="D67" s="113"/>
      <c r="E67" s="113"/>
      <c r="F67" s="27"/>
    </row>
    <row r="68" spans="4:6" s="104" customFormat="1" ht="15" customHeight="1">
      <c r="D68" s="113"/>
      <c r="E68" s="113"/>
      <c r="F68" s="27"/>
    </row>
    <row r="69" spans="4:6" s="104" customFormat="1" ht="15" customHeight="1">
      <c r="D69" s="113"/>
      <c r="E69" s="113"/>
      <c r="F69" s="27"/>
    </row>
    <row r="70" spans="4:6" s="104" customFormat="1" ht="15" customHeight="1">
      <c r="D70" s="113"/>
      <c r="E70" s="113"/>
      <c r="F70" s="27"/>
    </row>
    <row r="71" spans="4:6" s="104" customFormat="1" ht="15" customHeight="1">
      <c r="D71" s="113"/>
      <c r="E71" s="113"/>
      <c r="F71" s="27"/>
    </row>
    <row r="72" spans="4:6" s="104" customFormat="1" ht="15" customHeight="1">
      <c r="D72" s="113"/>
      <c r="E72" s="113"/>
      <c r="F72" s="27"/>
    </row>
    <row r="73" spans="4:6" s="104" customFormat="1" ht="15" customHeight="1">
      <c r="D73" s="113"/>
      <c r="E73" s="113"/>
      <c r="F73" s="27"/>
    </row>
    <row r="74" spans="4:6" s="104" customFormat="1" ht="15" customHeight="1">
      <c r="D74" s="113"/>
      <c r="E74" s="113"/>
      <c r="F74" s="27"/>
    </row>
    <row r="75" spans="4:6" s="104" customFormat="1" ht="15" customHeight="1">
      <c r="D75" s="113"/>
      <c r="E75" s="113"/>
      <c r="F75" s="27"/>
    </row>
    <row r="76" spans="4:6" s="104" customFormat="1" ht="15" customHeight="1">
      <c r="D76" s="113"/>
      <c r="E76" s="113"/>
      <c r="F76" s="27"/>
    </row>
    <row r="77" spans="4:6" s="104" customFormat="1" ht="15" customHeight="1">
      <c r="D77" s="113"/>
      <c r="E77" s="113"/>
      <c r="F77" s="27"/>
    </row>
    <row r="78" spans="4:6" s="104" customFormat="1" ht="15" customHeight="1">
      <c r="D78" s="113"/>
      <c r="E78" s="113"/>
      <c r="F78" s="27"/>
    </row>
    <row r="79" spans="4:6" s="104" customFormat="1" ht="15" customHeight="1">
      <c r="D79" s="113"/>
      <c r="E79" s="113"/>
      <c r="F79" s="27"/>
    </row>
    <row r="80" spans="4:6" s="104" customFormat="1" ht="15" customHeight="1">
      <c r="D80" s="113"/>
      <c r="E80" s="113"/>
      <c r="F80" s="27"/>
    </row>
    <row r="81" spans="4:6" s="104" customFormat="1" ht="15" customHeight="1">
      <c r="D81" s="113"/>
      <c r="E81" s="113"/>
      <c r="F81" s="27"/>
    </row>
    <row r="82" spans="4:6" s="104" customFormat="1" ht="15" customHeight="1">
      <c r="D82" s="113"/>
      <c r="E82" s="113"/>
      <c r="F82" s="27"/>
    </row>
    <row r="83" spans="4:6" s="104" customFormat="1" ht="15" customHeight="1">
      <c r="D83" s="113"/>
      <c r="E83" s="113"/>
      <c r="F83" s="27"/>
    </row>
    <row r="84" spans="4:6" s="104" customFormat="1" ht="15" customHeight="1">
      <c r="D84" s="113"/>
      <c r="E84" s="113"/>
      <c r="F84" s="27"/>
    </row>
    <row r="85" spans="4:6" s="104" customFormat="1" ht="15" customHeight="1">
      <c r="D85" s="113"/>
      <c r="E85" s="113"/>
      <c r="F85" s="27"/>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H161"/>
  <sheetViews>
    <sheetView zoomScalePageLayoutView="0" workbookViewId="0" topLeftCell="A1">
      <selection activeCell="A1" sqref="A1:D1"/>
    </sheetView>
  </sheetViews>
  <sheetFormatPr defaultColWidth="15.7109375" defaultRowHeight="15" customHeight="1"/>
  <cols>
    <col min="1" max="1" width="60.7109375" style="188" customWidth="1"/>
    <col min="2" max="4" width="18.7109375" style="186" customWidth="1"/>
    <col min="5" max="5" width="15.7109375" style="187" customWidth="1"/>
    <col min="6" max="16384" width="15.7109375" style="188" customWidth="1"/>
  </cols>
  <sheetData>
    <row r="1" spans="1:5" s="134" customFormat="1" ht="30" customHeight="1">
      <c r="A1" s="320" t="s">
        <v>0</v>
      </c>
      <c r="B1" s="321"/>
      <c r="C1" s="321"/>
      <c r="D1" s="322"/>
      <c r="E1" s="133"/>
    </row>
    <row r="2" spans="1:5" s="136" customFormat="1" ht="15" customHeight="1">
      <c r="A2" s="323"/>
      <c r="B2" s="324"/>
      <c r="C2" s="324"/>
      <c r="D2" s="325"/>
      <c r="E2" s="135"/>
    </row>
    <row r="3" spans="1:5" s="136" customFormat="1" ht="15" customHeight="1">
      <c r="A3" s="326" t="s">
        <v>105</v>
      </c>
      <c r="B3" s="327"/>
      <c r="C3" s="327"/>
      <c r="D3" s="328"/>
      <c r="E3" s="135"/>
    </row>
    <row r="4" spans="1:5" s="136" customFormat="1" ht="15" customHeight="1">
      <c r="A4" s="326" t="s">
        <v>106</v>
      </c>
      <c r="B4" s="327"/>
      <c r="C4" s="327"/>
      <c r="D4" s="328"/>
      <c r="E4" s="135"/>
    </row>
    <row r="5" spans="1:5" s="136" customFormat="1" ht="15" customHeight="1">
      <c r="A5" s="326" t="s">
        <v>107</v>
      </c>
      <c r="B5" s="327"/>
      <c r="C5" s="327"/>
      <c r="D5" s="328"/>
      <c r="E5" s="135"/>
    </row>
    <row r="6" spans="1:5" s="136" customFormat="1" ht="15" customHeight="1">
      <c r="A6" s="137"/>
      <c r="B6" s="138"/>
      <c r="C6" s="138"/>
      <c r="D6" s="139"/>
      <c r="E6" s="135"/>
    </row>
    <row r="7" spans="1:5" s="142" customFormat="1" ht="15" customHeight="1">
      <c r="A7" s="140"/>
      <c r="B7" s="138"/>
      <c r="C7" s="138"/>
      <c r="D7" s="139"/>
      <c r="E7" s="141"/>
    </row>
    <row r="8" spans="1:5" s="142" customFormat="1" ht="15" customHeight="1">
      <c r="A8" s="143" t="s">
        <v>108</v>
      </c>
      <c r="B8" s="144" t="s">
        <v>109</v>
      </c>
      <c r="C8" s="145"/>
      <c r="D8" s="146"/>
      <c r="E8" s="141"/>
    </row>
    <row r="9" spans="1:5" s="142" customFormat="1" ht="15" customHeight="1">
      <c r="A9" s="143"/>
      <c r="B9" s="147" t="s">
        <v>41</v>
      </c>
      <c r="C9" s="148"/>
      <c r="D9" s="149"/>
      <c r="E9" s="141"/>
    </row>
    <row r="10" spans="1:5" s="142" customFormat="1" ht="15" customHeight="1">
      <c r="A10" s="150"/>
      <c r="B10" s="151" t="s">
        <v>110</v>
      </c>
      <c r="C10" s="152"/>
      <c r="D10" s="153"/>
      <c r="E10" s="141"/>
    </row>
    <row r="11" spans="1:5" s="142" customFormat="1" ht="15" customHeight="1">
      <c r="A11" s="154" t="s">
        <v>111</v>
      </c>
      <c r="B11" s="155"/>
      <c r="C11" s="21">
        <f>'Premiums QTD-5'!F12</f>
        <v>2302851</v>
      </c>
      <c r="D11" s="153"/>
      <c r="E11" s="141"/>
    </row>
    <row r="12" spans="1:5" s="142" customFormat="1" ht="15" customHeight="1">
      <c r="A12" s="154"/>
      <c r="B12" s="155"/>
      <c r="C12" s="27"/>
      <c r="D12" s="153"/>
      <c r="E12" s="141"/>
    </row>
    <row r="13" spans="1:5" s="142" customFormat="1" ht="15" customHeight="1">
      <c r="A13" s="156" t="s">
        <v>112</v>
      </c>
      <c r="B13" s="157">
        <f>'Premiums QTD-5'!F18</f>
        <v>4958993</v>
      </c>
      <c r="C13" s="158"/>
      <c r="D13" s="153"/>
      <c r="E13" s="141"/>
    </row>
    <row r="14" spans="1:5" s="142" customFormat="1" ht="15" customHeight="1">
      <c r="A14" s="156" t="s">
        <v>113</v>
      </c>
      <c r="B14" s="159">
        <f>'Premiums QTD-5'!F24</f>
        <v>5184614</v>
      </c>
      <c r="C14" s="158"/>
      <c r="D14" s="153"/>
      <c r="E14" s="141"/>
    </row>
    <row r="15" spans="1:5" s="142" customFormat="1" ht="15" customHeight="1">
      <c r="A15" s="156" t="s">
        <v>114</v>
      </c>
      <c r="B15" s="155"/>
      <c r="C15" s="160">
        <f>B14-B13</f>
        <v>225621</v>
      </c>
      <c r="D15" s="153"/>
      <c r="E15" s="141"/>
    </row>
    <row r="16" spans="1:5" s="142" customFormat="1" ht="15" customHeight="1">
      <c r="A16" s="154" t="s">
        <v>115</v>
      </c>
      <c r="B16" s="155"/>
      <c r="C16" s="158"/>
      <c r="D16" s="161">
        <f>C11+C15</f>
        <v>2528472</v>
      </c>
      <c r="E16" s="141"/>
    </row>
    <row r="17" spans="1:4" s="142" customFormat="1" ht="15" customHeight="1">
      <c r="A17" s="156" t="s">
        <v>116</v>
      </c>
      <c r="B17" s="155"/>
      <c r="C17" s="162">
        <f>'[1]Loss Expenses Paid QTD-10'!E35</f>
        <v>2339127</v>
      </c>
      <c r="D17" s="153"/>
    </row>
    <row r="18" spans="1:4" s="142" customFormat="1" ht="15" customHeight="1">
      <c r="A18" s="156" t="s">
        <v>117</v>
      </c>
      <c r="B18" s="155"/>
      <c r="C18" s="160">
        <f>-'[1]TB - Rounded'!F295</f>
        <v>269</v>
      </c>
      <c r="D18" s="153"/>
    </row>
    <row r="19" spans="1:5" s="142" customFormat="1" ht="15" customHeight="1">
      <c r="A19" s="154" t="s">
        <v>118</v>
      </c>
      <c r="B19" s="155"/>
      <c r="C19" s="162">
        <f>C17-C18</f>
        <v>2338858</v>
      </c>
      <c r="D19" s="153"/>
      <c r="E19" s="141"/>
    </row>
    <row r="20" spans="1:5" s="142" customFormat="1" ht="15" customHeight="1">
      <c r="A20" s="156" t="s">
        <v>119</v>
      </c>
      <c r="B20" s="157">
        <f>'Losses Incurred QTD-6'!F18+'Losses Incurred QTD-6'!F24</f>
        <v>1823397</v>
      </c>
      <c r="C20" s="158" t="s">
        <v>110</v>
      </c>
      <c r="D20" s="153"/>
      <c r="E20" s="141"/>
    </row>
    <row r="21" spans="1:5" s="142" customFormat="1" ht="15" customHeight="1">
      <c r="A21" s="156" t="s">
        <v>120</v>
      </c>
      <c r="B21" s="159">
        <f>'Losses Incurred QTD-6'!F31</f>
        <v>1815415</v>
      </c>
      <c r="C21" s="158"/>
      <c r="D21" s="153"/>
      <c r="E21" s="141"/>
    </row>
    <row r="22" spans="1:5" s="142" customFormat="1" ht="15" customHeight="1">
      <c r="A22" s="156" t="s">
        <v>121</v>
      </c>
      <c r="B22" s="163"/>
      <c r="C22" s="164">
        <f>B20-B21</f>
        <v>7982</v>
      </c>
      <c r="D22" s="153"/>
      <c r="E22" s="141"/>
    </row>
    <row r="23" spans="1:8" s="142" customFormat="1" ht="15" customHeight="1">
      <c r="A23" s="154" t="s">
        <v>122</v>
      </c>
      <c r="B23" s="155"/>
      <c r="C23" s="158"/>
      <c r="D23" s="165">
        <f>C19+C22</f>
        <v>2346840</v>
      </c>
      <c r="E23" s="158"/>
      <c r="H23" s="142" t="s">
        <v>123</v>
      </c>
    </row>
    <row r="24" spans="1:5" s="142" customFormat="1" ht="15" customHeight="1">
      <c r="A24" s="156" t="s">
        <v>124</v>
      </c>
      <c r="B24" s="155"/>
      <c r="C24" s="162">
        <f>'[1]Loss Expenses Paid QTD-10'!C35</f>
        <v>121859</v>
      </c>
      <c r="D24" s="153"/>
      <c r="E24" s="166"/>
    </row>
    <row r="25" spans="1:5" s="142" customFormat="1" ht="15" customHeight="1">
      <c r="A25" s="156" t="s">
        <v>125</v>
      </c>
      <c r="B25" s="155"/>
      <c r="C25" s="160">
        <f>'[1]Loss Expenses Paid QTD-10'!I35</f>
        <v>182519</v>
      </c>
      <c r="D25" s="153"/>
      <c r="E25" s="166"/>
    </row>
    <row r="26" spans="1:5" s="142" customFormat="1" ht="15" customHeight="1">
      <c r="A26" s="154" t="s">
        <v>126</v>
      </c>
      <c r="B26" s="155"/>
      <c r="C26" s="162">
        <f>C24+C25</f>
        <v>304378</v>
      </c>
      <c r="D26" s="153"/>
      <c r="E26" s="158"/>
    </row>
    <row r="27" spans="1:5" s="142" customFormat="1" ht="15" customHeight="1">
      <c r="A27" s="156" t="s">
        <v>127</v>
      </c>
      <c r="B27" s="157">
        <f>'Loss Expenses QTD-7'!F18</f>
        <v>385371</v>
      </c>
      <c r="C27" s="158"/>
      <c r="D27" s="153"/>
      <c r="E27" s="166"/>
    </row>
    <row r="28" spans="1:5" s="142" customFormat="1" ht="15" customHeight="1">
      <c r="A28" s="156" t="s">
        <v>128</v>
      </c>
      <c r="B28" s="159">
        <f>'Loss Expenses QTD-7'!F24</f>
        <v>406281</v>
      </c>
      <c r="C28" s="158"/>
      <c r="D28" s="153"/>
      <c r="E28" s="158"/>
    </row>
    <row r="29" spans="1:5" s="142" customFormat="1" ht="15" customHeight="1">
      <c r="A29" s="156" t="s">
        <v>129</v>
      </c>
      <c r="B29" s="155"/>
      <c r="C29" s="164">
        <f>B27-B28</f>
        <v>-20910</v>
      </c>
      <c r="D29" s="153"/>
      <c r="E29" s="166"/>
    </row>
    <row r="30" spans="1:5" s="142" customFormat="1" ht="15" customHeight="1">
      <c r="A30" s="154" t="s">
        <v>130</v>
      </c>
      <c r="B30" s="155"/>
      <c r="C30" s="158"/>
      <c r="D30" s="167">
        <f>C26+C29</f>
        <v>283468</v>
      </c>
      <c r="E30" s="158"/>
    </row>
    <row r="31" spans="1:5" s="142" customFormat="1" ht="15" customHeight="1">
      <c r="A31" s="154" t="s">
        <v>131</v>
      </c>
      <c r="B31" s="155"/>
      <c r="C31" s="158"/>
      <c r="D31" s="168">
        <f>D23+D30</f>
        <v>2630308</v>
      </c>
      <c r="E31" s="158"/>
    </row>
    <row r="32" spans="1:5" s="142" customFormat="1" ht="15" customHeight="1">
      <c r="A32" s="156" t="s">
        <v>132</v>
      </c>
      <c r="B32" s="155"/>
      <c r="C32" s="162">
        <f>'[1]TB - Rounded'!$F$621</f>
        <v>33195</v>
      </c>
      <c r="D32" s="153"/>
      <c r="E32" s="166"/>
    </row>
    <row r="33" spans="1:5" s="142" customFormat="1" ht="15" customHeight="1">
      <c r="A33" s="156" t="s">
        <v>133</v>
      </c>
      <c r="B33" s="157">
        <f>-'[1]TB - Rounded'!F132</f>
        <v>19487</v>
      </c>
      <c r="C33" s="158"/>
      <c r="D33" s="153"/>
      <c r="E33" s="141"/>
    </row>
    <row r="34" spans="1:5" s="142" customFormat="1" ht="15" customHeight="1">
      <c r="A34" s="156" t="s">
        <v>134</v>
      </c>
      <c r="B34" s="159">
        <v>37509</v>
      </c>
      <c r="C34" s="158"/>
      <c r="D34" s="153"/>
      <c r="E34" s="141"/>
    </row>
    <row r="35" spans="1:5" s="142" customFormat="1" ht="15" customHeight="1">
      <c r="A35" s="156" t="s">
        <v>135</v>
      </c>
      <c r="B35" s="155"/>
      <c r="C35" s="164">
        <f>B33-B34</f>
        <v>-18022</v>
      </c>
      <c r="D35" s="153"/>
      <c r="E35" s="141"/>
    </row>
    <row r="36" spans="1:6" s="142" customFormat="1" ht="15" customHeight="1">
      <c r="A36" s="154" t="s">
        <v>136</v>
      </c>
      <c r="B36" s="155"/>
      <c r="C36" s="158" t="s">
        <v>110</v>
      </c>
      <c r="D36" s="165">
        <f>C32+C35</f>
        <v>15173</v>
      </c>
      <c r="E36" s="141"/>
      <c r="F36" s="169"/>
    </row>
    <row r="37" spans="1:5" s="142" customFormat="1" ht="15" customHeight="1">
      <c r="A37" s="156" t="s">
        <v>137</v>
      </c>
      <c r="B37" s="155"/>
      <c r="C37" s="162">
        <f>'[1]TB - Rounded'!F403</f>
        <v>189647</v>
      </c>
      <c r="D37" s="153"/>
      <c r="E37" s="141"/>
    </row>
    <row r="38" spans="1:5" s="142" customFormat="1" ht="15" customHeight="1">
      <c r="A38" s="156" t="s">
        <v>138</v>
      </c>
      <c r="B38" s="155"/>
      <c r="C38" s="162">
        <f>'[1]TB - Rounded'!F412</f>
        <v>35617</v>
      </c>
      <c r="D38" s="153"/>
      <c r="E38" s="170"/>
    </row>
    <row r="39" spans="1:6" s="142" customFormat="1" ht="15" customHeight="1">
      <c r="A39" s="156" t="s">
        <v>139</v>
      </c>
      <c r="B39" s="155"/>
      <c r="C39" s="160">
        <f>'[1]TB - Rounded'!F616-C43+2</f>
        <v>1117711</v>
      </c>
      <c r="D39" s="153"/>
      <c r="E39" s="170"/>
      <c r="F39" s="141"/>
    </row>
    <row r="40" spans="1:6" s="142" customFormat="1" ht="15" customHeight="1">
      <c r="A40" s="154" t="s">
        <v>140</v>
      </c>
      <c r="B40" s="155"/>
      <c r="C40" s="162">
        <f>SUM(C37:C39)</f>
        <v>1342975</v>
      </c>
      <c r="D40" s="153"/>
      <c r="E40" s="170"/>
      <c r="F40" s="141"/>
    </row>
    <row r="41" spans="1:5" s="142" customFormat="1" ht="15" customHeight="1">
      <c r="A41" s="156" t="s">
        <v>133</v>
      </c>
      <c r="B41" s="157">
        <f>-'[1]TB - Rounded'!F149</f>
        <v>209875</v>
      </c>
      <c r="C41" s="158"/>
      <c r="D41" s="153"/>
      <c r="E41" s="170"/>
    </row>
    <row r="42" spans="1:5" s="142" customFormat="1" ht="15" customHeight="1">
      <c r="A42" s="156" t="s">
        <v>134</v>
      </c>
      <c r="B42" s="159">
        <v>224460</v>
      </c>
      <c r="C42" s="158" t="s">
        <v>110</v>
      </c>
      <c r="D42" s="153"/>
      <c r="E42" s="141"/>
    </row>
    <row r="43" spans="1:5" s="142" customFormat="1" ht="15" customHeight="1">
      <c r="A43" s="156" t="s">
        <v>141</v>
      </c>
      <c r="B43" s="155"/>
      <c r="C43" s="164">
        <f>+B41-B42</f>
        <v>-14585</v>
      </c>
      <c r="D43" s="153"/>
      <c r="E43" s="141"/>
    </row>
    <row r="44" spans="1:6" s="142" customFormat="1" ht="15" customHeight="1">
      <c r="A44" s="154" t="s">
        <v>142</v>
      </c>
      <c r="B44" s="155"/>
      <c r="C44" s="158"/>
      <c r="D44" s="167">
        <f>SUM(C40:C43)</f>
        <v>1328390</v>
      </c>
      <c r="E44" s="141"/>
      <c r="F44" s="141"/>
    </row>
    <row r="45" spans="1:6" s="142" customFormat="1" ht="15" customHeight="1">
      <c r="A45" s="154" t="s">
        <v>143</v>
      </c>
      <c r="B45" s="155"/>
      <c r="C45" s="158"/>
      <c r="D45" s="167">
        <f>SUM(D36:D44)</f>
        <v>1343563</v>
      </c>
      <c r="E45" s="141"/>
      <c r="F45" s="171"/>
    </row>
    <row r="46" spans="1:6" s="142" customFormat="1" ht="15" customHeight="1">
      <c r="A46" s="154" t="s">
        <v>144</v>
      </c>
      <c r="B46" s="155"/>
      <c r="C46" s="158"/>
      <c r="D46" s="172">
        <f>+D31+D45</f>
        <v>3973871</v>
      </c>
      <c r="E46" s="141"/>
      <c r="F46" s="171"/>
    </row>
    <row r="47" spans="1:6" s="142" customFormat="1" ht="15" customHeight="1">
      <c r="A47" s="154" t="s">
        <v>145</v>
      </c>
      <c r="B47" s="155"/>
      <c r="C47" s="158"/>
      <c r="D47" s="168">
        <f>D16-D31-D45</f>
        <v>-1445399</v>
      </c>
      <c r="E47" s="173"/>
      <c r="F47" s="141"/>
    </row>
    <row r="48" spans="1:4" s="142" customFormat="1" ht="15" customHeight="1">
      <c r="A48" s="156" t="s">
        <v>146</v>
      </c>
      <c r="B48" s="155"/>
      <c r="C48" s="162">
        <f>-'[1]TB - Rounded'!F266-C51</f>
        <v>26898</v>
      </c>
      <c r="D48" s="153"/>
    </row>
    <row r="49" spans="1:5" s="142" customFormat="1" ht="15" customHeight="1">
      <c r="A49" s="156" t="s">
        <v>147</v>
      </c>
      <c r="B49" s="157">
        <f>'[1]TB - Rounded'!F36</f>
        <v>27112</v>
      </c>
      <c r="C49" s="158"/>
      <c r="D49" s="153"/>
      <c r="E49" s="141"/>
    </row>
    <row r="50" spans="1:5" s="142" customFormat="1" ht="15" customHeight="1">
      <c r="A50" s="156" t="s">
        <v>148</v>
      </c>
      <c r="B50" s="159">
        <v>26130</v>
      </c>
      <c r="C50" s="158"/>
      <c r="D50" s="153"/>
      <c r="E50" s="141"/>
    </row>
    <row r="51" spans="1:5" s="142" customFormat="1" ht="15" customHeight="1">
      <c r="A51" s="156" t="s">
        <v>149</v>
      </c>
      <c r="B51" s="155"/>
      <c r="C51" s="164">
        <f>B49-B50</f>
        <v>982</v>
      </c>
      <c r="D51" s="153"/>
      <c r="E51" s="141"/>
    </row>
    <row r="52" spans="1:5" s="142" customFormat="1" ht="15" customHeight="1">
      <c r="A52" s="154" t="s">
        <v>150</v>
      </c>
      <c r="B52" s="155"/>
      <c r="C52" s="158"/>
      <c r="D52" s="167">
        <f>C48+C51</f>
        <v>27880</v>
      </c>
      <c r="E52" s="141"/>
    </row>
    <row r="53" spans="1:5" s="142" customFormat="1" ht="15" customHeight="1">
      <c r="A53" s="156" t="s">
        <v>151</v>
      </c>
      <c r="B53" s="155"/>
      <c r="C53" s="158"/>
      <c r="D53" s="174">
        <f>-'[1]TB - Rounded'!F273</f>
        <v>-733</v>
      </c>
      <c r="E53" s="141"/>
    </row>
    <row r="54" spans="1:5" s="142" customFormat="1" ht="15" customHeight="1">
      <c r="A54" s="154" t="s">
        <v>152</v>
      </c>
      <c r="B54" s="155"/>
      <c r="C54" s="158"/>
      <c r="D54" s="167">
        <f>SUM(D52:D53)</f>
        <v>27147</v>
      </c>
      <c r="E54" s="141"/>
    </row>
    <row r="55" spans="1:5" s="142" customFormat="1" ht="15" customHeight="1">
      <c r="A55" s="175" t="s">
        <v>153</v>
      </c>
      <c r="B55" s="155"/>
      <c r="C55" s="158"/>
      <c r="D55" s="167">
        <f>-'[1]TB - Rounded'!F276</f>
        <v>4812</v>
      </c>
      <c r="E55" s="141"/>
    </row>
    <row r="56" spans="1:6" s="142" customFormat="1" ht="15" customHeight="1">
      <c r="A56" s="176" t="s">
        <v>154</v>
      </c>
      <c r="B56" s="177"/>
      <c r="C56" s="178"/>
      <c r="D56" s="172">
        <f>D47+D54+D55</f>
        <v>-1413440</v>
      </c>
      <c r="E56" s="173"/>
      <c r="F56" s="169"/>
    </row>
    <row r="57" spans="1:5" s="142" customFormat="1" ht="15" customHeight="1">
      <c r="A57" s="179"/>
      <c r="B57" s="180"/>
      <c r="C57" s="180"/>
      <c r="D57" s="180"/>
      <c r="E57" s="141"/>
    </row>
    <row r="58" spans="1:5" s="142" customFormat="1" ht="15" customHeight="1">
      <c r="A58" s="179"/>
      <c r="B58" s="180"/>
      <c r="C58" s="180"/>
      <c r="D58" s="180"/>
      <c r="E58" s="141"/>
    </row>
    <row r="59" spans="1:5" s="142" customFormat="1" ht="15" customHeight="1">
      <c r="A59" s="179"/>
      <c r="B59" s="180"/>
      <c r="C59" s="180"/>
      <c r="D59" s="180"/>
      <c r="E59" s="141"/>
    </row>
    <row r="60" spans="1:5" s="142" customFormat="1" ht="15" customHeight="1">
      <c r="A60" s="179"/>
      <c r="B60" s="180"/>
      <c r="C60" s="180"/>
      <c r="D60" s="180"/>
      <c r="E60" s="141"/>
    </row>
    <row r="61" spans="1:5" s="142" customFormat="1" ht="15" customHeight="1">
      <c r="A61" s="179"/>
      <c r="B61" s="180"/>
      <c r="C61" s="180"/>
      <c r="D61" s="180"/>
      <c r="E61" s="141"/>
    </row>
    <row r="62" spans="1:5" s="142" customFormat="1" ht="15" customHeight="1">
      <c r="A62" s="179"/>
      <c r="B62" s="180"/>
      <c r="C62" s="180"/>
      <c r="D62" s="180"/>
      <c r="E62" s="141"/>
    </row>
    <row r="63" spans="1:5" s="142" customFormat="1" ht="15" customHeight="1">
      <c r="A63" s="179"/>
      <c r="B63" s="180"/>
      <c r="C63" s="180"/>
      <c r="D63" s="180"/>
      <c r="E63" s="141"/>
    </row>
    <row r="64" spans="1:5" s="142" customFormat="1" ht="15" customHeight="1">
      <c r="A64" s="179"/>
      <c r="B64" s="181"/>
      <c r="C64" s="180"/>
      <c r="D64" s="180"/>
      <c r="E64" s="141"/>
    </row>
    <row r="65" spans="1:5" s="142" customFormat="1" ht="15" customHeight="1">
      <c r="A65" s="179"/>
      <c r="B65" s="181"/>
      <c r="C65" s="180"/>
      <c r="D65" s="180"/>
      <c r="E65" s="141"/>
    </row>
    <row r="66" spans="1:5" s="142" customFormat="1" ht="15" customHeight="1">
      <c r="A66" s="179"/>
      <c r="B66" s="181"/>
      <c r="C66" s="180"/>
      <c r="D66" s="180"/>
      <c r="E66" s="141"/>
    </row>
    <row r="67" spans="1:5" s="142" customFormat="1" ht="15" customHeight="1">
      <c r="A67" s="179"/>
      <c r="B67" s="181"/>
      <c r="C67" s="182"/>
      <c r="D67" s="180"/>
      <c r="E67" s="141"/>
    </row>
    <row r="68" spans="1:5" s="142" customFormat="1" ht="15" customHeight="1">
      <c r="A68" s="179"/>
      <c r="B68" s="181"/>
      <c r="C68" s="180"/>
      <c r="D68" s="180"/>
      <c r="E68" s="141"/>
    </row>
    <row r="69" spans="2:5" s="142" customFormat="1" ht="15" customHeight="1">
      <c r="B69" s="181"/>
      <c r="C69" s="180"/>
      <c r="D69" s="180"/>
      <c r="E69" s="141"/>
    </row>
    <row r="70" spans="1:5" s="142" customFormat="1" ht="15" customHeight="1">
      <c r="A70" s="179"/>
      <c r="B70" s="181"/>
      <c r="C70" s="180"/>
      <c r="D70" s="180"/>
      <c r="E70" s="141"/>
    </row>
    <row r="71" spans="1:5" s="142" customFormat="1" ht="15" customHeight="1">
      <c r="A71" s="179"/>
      <c r="B71" s="181"/>
      <c r="C71" s="180"/>
      <c r="D71" s="180"/>
      <c r="E71" s="141"/>
    </row>
    <row r="72" spans="1:5" s="142" customFormat="1" ht="15" customHeight="1">
      <c r="A72" s="179"/>
      <c r="B72" s="183"/>
      <c r="C72" s="180"/>
      <c r="D72" s="180"/>
      <c r="E72" s="141"/>
    </row>
    <row r="73" spans="1:5" s="142" customFormat="1" ht="15" customHeight="1">
      <c r="A73" s="179"/>
      <c r="B73" s="180"/>
      <c r="C73" s="182"/>
      <c r="D73" s="180"/>
      <c r="E73" s="141"/>
    </row>
    <row r="74" spans="1:5" s="142" customFormat="1" ht="15" customHeight="1">
      <c r="A74" s="179"/>
      <c r="B74" s="180"/>
      <c r="C74" s="180"/>
      <c r="D74" s="180"/>
      <c r="E74" s="141"/>
    </row>
    <row r="75" spans="1:5" s="142" customFormat="1" ht="15" customHeight="1">
      <c r="A75" s="179"/>
      <c r="B75" s="180"/>
      <c r="C75" s="180"/>
      <c r="D75" s="180"/>
      <c r="E75" s="141"/>
    </row>
    <row r="76" spans="1:5" s="142" customFormat="1" ht="15" customHeight="1">
      <c r="A76" s="179"/>
      <c r="B76" s="180"/>
      <c r="C76" s="180"/>
      <c r="D76" s="180"/>
      <c r="E76" s="141"/>
    </row>
    <row r="77" spans="1:5" s="142" customFormat="1" ht="15" customHeight="1">
      <c r="A77" s="179"/>
      <c r="B77" s="180"/>
      <c r="C77" s="180"/>
      <c r="D77" s="180"/>
      <c r="E77" s="141"/>
    </row>
    <row r="78" spans="1:5" s="142" customFormat="1" ht="15" customHeight="1">
      <c r="A78" s="179"/>
      <c r="B78" s="180"/>
      <c r="C78" s="180"/>
      <c r="D78" s="180"/>
      <c r="E78" s="141"/>
    </row>
    <row r="79" spans="1:5" s="142" customFormat="1" ht="15" customHeight="1">
      <c r="A79" s="179"/>
      <c r="B79" s="180"/>
      <c r="C79" s="180"/>
      <c r="D79" s="180"/>
      <c r="E79" s="141"/>
    </row>
    <row r="80" spans="1:5" s="142" customFormat="1" ht="15" customHeight="1">
      <c r="A80" s="179"/>
      <c r="B80" s="180"/>
      <c r="C80" s="180"/>
      <c r="D80" s="180"/>
      <c r="E80" s="141"/>
    </row>
    <row r="81" spans="1:5" s="142" customFormat="1" ht="15" customHeight="1">
      <c r="A81" s="179"/>
      <c r="B81" s="180"/>
      <c r="C81" s="180"/>
      <c r="D81" s="180"/>
      <c r="E81" s="141"/>
    </row>
    <row r="82" spans="1:5" s="142" customFormat="1" ht="15" customHeight="1">
      <c r="A82" s="179"/>
      <c r="B82" s="180"/>
      <c r="C82" s="180"/>
      <c r="D82" s="180"/>
      <c r="E82" s="141"/>
    </row>
    <row r="83" spans="1:5" s="142" customFormat="1" ht="15" customHeight="1">
      <c r="A83" s="179"/>
      <c r="B83" s="180"/>
      <c r="C83" s="180"/>
      <c r="D83" s="180"/>
      <c r="E83" s="141"/>
    </row>
    <row r="84" spans="1:5" s="142" customFormat="1" ht="15" customHeight="1">
      <c r="A84" s="179"/>
      <c r="B84" s="180"/>
      <c r="C84" s="180"/>
      <c r="D84" s="180"/>
      <c r="E84" s="141"/>
    </row>
    <row r="85" spans="1:5" s="142" customFormat="1" ht="15" customHeight="1">
      <c r="A85" s="179"/>
      <c r="B85" s="180"/>
      <c r="C85" s="180"/>
      <c r="D85" s="180"/>
      <c r="E85" s="141"/>
    </row>
    <row r="86" spans="1:5" s="142" customFormat="1" ht="15" customHeight="1">
      <c r="A86" s="179"/>
      <c r="B86" s="180"/>
      <c r="C86" s="180"/>
      <c r="D86" s="180"/>
      <c r="E86" s="141"/>
    </row>
    <row r="87" spans="1:5" s="142" customFormat="1" ht="15" customHeight="1">
      <c r="A87" s="179"/>
      <c r="B87" s="180"/>
      <c r="C87" s="180"/>
      <c r="D87" s="180"/>
      <c r="E87" s="141"/>
    </row>
    <row r="88" spans="1:5" s="142" customFormat="1" ht="15" customHeight="1">
      <c r="A88" s="179"/>
      <c r="B88" s="180"/>
      <c r="C88" s="180"/>
      <c r="D88" s="180"/>
      <c r="E88" s="141"/>
    </row>
    <row r="89" spans="1:5" s="142" customFormat="1" ht="15" customHeight="1">
      <c r="A89" s="179"/>
      <c r="B89" s="180"/>
      <c r="C89" s="183"/>
      <c r="D89" s="183"/>
      <c r="E89" s="141"/>
    </row>
    <row r="90" spans="1:5" s="142" customFormat="1" ht="15" customHeight="1">
      <c r="A90" s="179"/>
      <c r="B90" s="180"/>
      <c r="C90" s="183"/>
      <c r="D90" s="183"/>
      <c r="E90" s="141"/>
    </row>
    <row r="91" spans="1:5" s="142" customFormat="1" ht="15" customHeight="1">
      <c r="A91" s="179"/>
      <c r="B91" s="180"/>
      <c r="C91" s="183"/>
      <c r="D91" s="183"/>
      <c r="E91" s="141"/>
    </row>
    <row r="92" spans="1:5" s="142" customFormat="1" ht="15" customHeight="1">
      <c r="A92" s="179"/>
      <c r="B92" s="183"/>
      <c r="C92" s="183"/>
      <c r="D92" s="183"/>
      <c r="E92" s="141"/>
    </row>
    <row r="93" spans="1:5" s="142" customFormat="1" ht="15" customHeight="1">
      <c r="A93" s="179"/>
      <c r="B93" s="183"/>
      <c r="C93" s="183"/>
      <c r="D93" s="183"/>
      <c r="E93" s="141"/>
    </row>
    <row r="94" spans="1:5" s="142" customFormat="1" ht="15" customHeight="1">
      <c r="A94" s="179"/>
      <c r="B94" s="183"/>
      <c r="C94" s="183"/>
      <c r="D94" s="183"/>
      <c r="E94" s="141"/>
    </row>
    <row r="95" spans="1:5" s="142" customFormat="1" ht="15" customHeight="1">
      <c r="A95" s="179"/>
      <c r="B95" s="183"/>
      <c r="C95" s="183"/>
      <c r="D95" s="183"/>
      <c r="E95" s="141"/>
    </row>
    <row r="96" spans="1:5" s="142" customFormat="1" ht="15" customHeight="1">
      <c r="A96" s="179"/>
      <c r="B96" s="183"/>
      <c r="C96" s="183"/>
      <c r="D96" s="183"/>
      <c r="E96" s="141"/>
    </row>
    <row r="97" spans="1:5" s="142" customFormat="1" ht="15" customHeight="1">
      <c r="A97" s="179"/>
      <c r="B97" s="183"/>
      <c r="C97" s="183"/>
      <c r="D97" s="183"/>
      <c r="E97" s="141"/>
    </row>
    <row r="98" spans="1:5" s="142" customFormat="1" ht="15" customHeight="1">
      <c r="A98" s="179"/>
      <c r="B98" s="183"/>
      <c r="C98" s="183"/>
      <c r="D98" s="183"/>
      <c r="E98" s="141"/>
    </row>
    <row r="99" spans="1:5" s="142" customFormat="1" ht="15" customHeight="1">
      <c r="A99" s="179"/>
      <c r="B99" s="183"/>
      <c r="C99" s="183"/>
      <c r="D99" s="183"/>
      <c r="E99" s="141"/>
    </row>
    <row r="100" spans="1:5" s="142" customFormat="1" ht="15" customHeight="1">
      <c r="A100" s="179"/>
      <c r="B100" s="183"/>
      <c r="C100" s="183"/>
      <c r="D100" s="183"/>
      <c r="E100" s="141"/>
    </row>
    <row r="101" spans="1:5" s="142" customFormat="1" ht="15" customHeight="1">
      <c r="A101" s="179"/>
      <c r="B101" s="183"/>
      <c r="C101" s="183"/>
      <c r="D101" s="183"/>
      <c r="E101" s="141"/>
    </row>
    <row r="102" spans="1:5" s="142" customFormat="1" ht="15" customHeight="1">
      <c r="A102" s="179"/>
      <c r="B102" s="183"/>
      <c r="C102" s="183"/>
      <c r="D102" s="183"/>
      <c r="E102" s="141"/>
    </row>
    <row r="103" spans="1:5" s="142" customFormat="1" ht="15" customHeight="1">
      <c r="A103" s="179"/>
      <c r="B103" s="183"/>
      <c r="C103" s="183"/>
      <c r="D103" s="183"/>
      <c r="E103" s="141"/>
    </row>
    <row r="104" spans="1:5" s="142" customFormat="1" ht="15" customHeight="1">
      <c r="A104" s="179"/>
      <c r="B104" s="183"/>
      <c r="C104" s="183"/>
      <c r="D104" s="183"/>
      <c r="E104" s="141"/>
    </row>
    <row r="105" spans="1:5" s="142" customFormat="1" ht="15" customHeight="1">
      <c r="A105" s="179"/>
      <c r="B105" s="183"/>
      <c r="C105" s="183"/>
      <c r="D105" s="183"/>
      <c r="E105" s="141"/>
    </row>
    <row r="106" spans="1:5" s="142" customFormat="1" ht="15" customHeight="1">
      <c r="A106" s="179"/>
      <c r="B106" s="183"/>
      <c r="C106" s="183"/>
      <c r="D106" s="183"/>
      <c r="E106" s="141"/>
    </row>
    <row r="107" spans="1:5" s="142" customFormat="1" ht="15" customHeight="1">
      <c r="A107" s="179"/>
      <c r="B107" s="183"/>
      <c r="C107" s="183"/>
      <c r="D107" s="183"/>
      <c r="E107" s="141"/>
    </row>
    <row r="108" spans="1:5" s="142" customFormat="1" ht="15" customHeight="1">
      <c r="A108" s="179"/>
      <c r="B108" s="183"/>
      <c r="C108" s="183"/>
      <c r="D108" s="183"/>
      <c r="E108" s="141"/>
    </row>
    <row r="109" spans="1:5" s="142" customFormat="1" ht="15" customHeight="1">
      <c r="A109" s="179"/>
      <c r="B109" s="183"/>
      <c r="C109" s="183"/>
      <c r="D109" s="183"/>
      <c r="E109" s="141"/>
    </row>
    <row r="110" spans="1:5" s="142" customFormat="1" ht="15" customHeight="1">
      <c r="A110" s="179"/>
      <c r="B110" s="183"/>
      <c r="C110" s="183"/>
      <c r="D110" s="183"/>
      <c r="E110" s="141"/>
    </row>
    <row r="111" spans="1:5" s="142" customFormat="1" ht="15" customHeight="1">
      <c r="A111" s="179"/>
      <c r="B111" s="183"/>
      <c r="C111" s="183"/>
      <c r="D111" s="183"/>
      <c r="E111" s="141"/>
    </row>
    <row r="112" spans="1:5" s="142" customFormat="1" ht="15" customHeight="1">
      <c r="A112" s="179"/>
      <c r="B112" s="183"/>
      <c r="C112" s="183"/>
      <c r="D112" s="183"/>
      <c r="E112" s="141"/>
    </row>
    <row r="113" spans="1:5" s="142" customFormat="1" ht="15" customHeight="1">
      <c r="A113" s="179"/>
      <c r="B113" s="183"/>
      <c r="C113" s="183"/>
      <c r="D113" s="183"/>
      <c r="E113" s="141"/>
    </row>
    <row r="114" spans="1:5" s="142" customFormat="1" ht="15" customHeight="1">
      <c r="A114" s="179"/>
      <c r="B114" s="183"/>
      <c r="C114" s="183"/>
      <c r="D114" s="183"/>
      <c r="E114" s="141"/>
    </row>
    <row r="115" spans="1:5" s="142" customFormat="1" ht="15" customHeight="1">
      <c r="A115" s="179"/>
      <c r="B115" s="183"/>
      <c r="C115" s="183"/>
      <c r="D115" s="183"/>
      <c r="E115" s="141"/>
    </row>
    <row r="116" spans="1:5" s="142" customFormat="1" ht="15" customHeight="1">
      <c r="A116" s="179"/>
      <c r="B116" s="183"/>
      <c r="C116" s="183"/>
      <c r="D116" s="183"/>
      <c r="E116" s="141"/>
    </row>
    <row r="117" spans="1:5" s="142" customFormat="1" ht="15" customHeight="1">
      <c r="A117" s="179"/>
      <c r="B117" s="183"/>
      <c r="C117" s="183"/>
      <c r="D117" s="183"/>
      <c r="E117" s="141"/>
    </row>
    <row r="118" spans="1:5" s="142" customFormat="1" ht="15" customHeight="1">
      <c r="A118" s="179"/>
      <c r="B118" s="183"/>
      <c r="C118" s="183"/>
      <c r="D118" s="183"/>
      <c r="E118" s="141"/>
    </row>
    <row r="119" spans="1:5" s="142" customFormat="1" ht="15" customHeight="1">
      <c r="A119" s="179"/>
      <c r="B119" s="183"/>
      <c r="C119" s="183"/>
      <c r="D119" s="183"/>
      <c r="E119" s="141"/>
    </row>
    <row r="120" spans="1:5" s="142" customFormat="1" ht="15" customHeight="1">
      <c r="A120" s="179"/>
      <c r="B120" s="183"/>
      <c r="C120" s="183"/>
      <c r="D120" s="183"/>
      <c r="E120" s="141"/>
    </row>
    <row r="121" spans="1:5" s="142" customFormat="1" ht="15" customHeight="1">
      <c r="A121" s="184"/>
      <c r="B121" s="183"/>
      <c r="C121" s="183"/>
      <c r="D121" s="183"/>
      <c r="E121" s="141"/>
    </row>
    <row r="122" spans="1:5" s="142" customFormat="1" ht="15" customHeight="1">
      <c r="A122" s="184"/>
      <c r="B122" s="183"/>
      <c r="C122" s="183"/>
      <c r="D122" s="183"/>
      <c r="E122" s="141"/>
    </row>
    <row r="123" spans="1:5" s="142" customFormat="1" ht="15" customHeight="1">
      <c r="A123" s="184"/>
      <c r="B123" s="183"/>
      <c r="C123" s="183"/>
      <c r="D123" s="183"/>
      <c r="E123" s="141"/>
    </row>
    <row r="124" spans="1:5" s="142" customFormat="1" ht="15" customHeight="1">
      <c r="A124" s="184"/>
      <c r="B124" s="183"/>
      <c r="C124" s="183"/>
      <c r="D124" s="183"/>
      <c r="E124" s="141"/>
    </row>
    <row r="125" spans="1:5" s="142" customFormat="1" ht="15" customHeight="1">
      <c r="A125" s="184"/>
      <c r="B125" s="183"/>
      <c r="C125" s="183"/>
      <c r="D125" s="183"/>
      <c r="E125" s="141"/>
    </row>
    <row r="126" spans="1:5" s="142" customFormat="1" ht="15" customHeight="1">
      <c r="A126" s="184"/>
      <c r="B126" s="183"/>
      <c r="C126" s="183"/>
      <c r="D126" s="183"/>
      <c r="E126" s="141"/>
    </row>
    <row r="127" spans="1:5" s="142" customFormat="1" ht="15" customHeight="1">
      <c r="A127" s="184"/>
      <c r="B127" s="183"/>
      <c r="C127" s="183"/>
      <c r="D127" s="183"/>
      <c r="E127" s="141"/>
    </row>
    <row r="128" ht="15" customHeight="1">
      <c r="A128" s="185"/>
    </row>
    <row r="129" s="188" customFormat="1" ht="15" customHeight="1">
      <c r="A129" s="185"/>
    </row>
    <row r="130" s="188" customFormat="1" ht="15" customHeight="1">
      <c r="A130" s="185"/>
    </row>
    <row r="131" s="188" customFormat="1" ht="15" customHeight="1">
      <c r="A131" s="185"/>
    </row>
    <row r="132" s="188" customFormat="1" ht="15" customHeight="1">
      <c r="A132" s="185"/>
    </row>
    <row r="133" s="188" customFormat="1" ht="15" customHeight="1">
      <c r="A133" s="185"/>
    </row>
    <row r="134" s="188" customFormat="1" ht="15" customHeight="1">
      <c r="A134" s="185"/>
    </row>
    <row r="135" s="188" customFormat="1" ht="15" customHeight="1">
      <c r="A135" s="185"/>
    </row>
    <row r="136" s="188" customFormat="1" ht="15" customHeight="1">
      <c r="A136" s="185"/>
    </row>
    <row r="137" s="188" customFormat="1" ht="15" customHeight="1">
      <c r="A137" s="185"/>
    </row>
    <row r="138" s="188" customFormat="1" ht="15" customHeight="1">
      <c r="A138" s="185"/>
    </row>
    <row r="139" s="188" customFormat="1" ht="15" customHeight="1">
      <c r="A139" s="185"/>
    </row>
    <row r="140" s="188" customFormat="1" ht="15" customHeight="1">
      <c r="A140" s="185"/>
    </row>
    <row r="141" s="188" customFormat="1" ht="15" customHeight="1">
      <c r="A141" s="185"/>
    </row>
    <row r="142" s="188" customFormat="1" ht="15" customHeight="1">
      <c r="A142" s="185"/>
    </row>
    <row r="143" s="188" customFormat="1" ht="15" customHeight="1">
      <c r="A143" s="185"/>
    </row>
    <row r="144" s="188" customFormat="1" ht="15" customHeight="1">
      <c r="A144" s="185"/>
    </row>
    <row r="145" s="188" customFormat="1" ht="15" customHeight="1">
      <c r="A145" s="185"/>
    </row>
    <row r="146" s="188" customFormat="1" ht="15" customHeight="1">
      <c r="A146" s="185"/>
    </row>
    <row r="147" s="188" customFormat="1" ht="15" customHeight="1">
      <c r="A147" s="185"/>
    </row>
    <row r="148" s="188" customFormat="1" ht="15" customHeight="1">
      <c r="A148" s="185"/>
    </row>
    <row r="149" s="188" customFormat="1" ht="15" customHeight="1">
      <c r="A149" s="185"/>
    </row>
    <row r="150" s="188" customFormat="1" ht="15" customHeight="1">
      <c r="A150" s="185"/>
    </row>
    <row r="151" s="188" customFormat="1" ht="15" customHeight="1">
      <c r="A151" s="185"/>
    </row>
    <row r="152" s="188" customFormat="1" ht="15" customHeight="1">
      <c r="A152" s="185"/>
    </row>
    <row r="153" s="188" customFormat="1" ht="15" customHeight="1">
      <c r="A153" s="185"/>
    </row>
    <row r="154" s="188" customFormat="1" ht="15" customHeight="1">
      <c r="A154" s="185"/>
    </row>
    <row r="155" s="188" customFormat="1" ht="15" customHeight="1">
      <c r="A155" s="185"/>
    </row>
    <row r="156" s="188" customFormat="1" ht="15" customHeight="1">
      <c r="A156" s="185"/>
    </row>
    <row r="157" s="188" customFormat="1" ht="15" customHeight="1">
      <c r="A157" s="185"/>
    </row>
    <row r="158" s="188" customFormat="1" ht="15" customHeight="1">
      <c r="A158" s="185"/>
    </row>
    <row r="159" s="188" customFormat="1" ht="15" customHeight="1">
      <c r="A159" s="185"/>
    </row>
    <row r="160" s="188" customFormat="1" ht="15" customHeight="1">
      <c r="A160" s="185"/>
    </row>
    <row r="161" s="188" customFormat="1" ht="15" customHeight="1">
      <c r="A161" s="185"/>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G43"/>
  <sheetViews>
    <sheetView zoomScalePageLayoutView="0" workbookViewId="0" topLeftCell="A1">
      <selection activeCell="A1" sqref="A1"/>
    </sheetView>
  </sheetViews>
  <sheetFormatPr defaultColWidth="15.7109375" defaultRowHeight="15" customHeight="1"/>
  <cols>
    <col min="1" max="1" width="50.7109375" style="200" customWidth="1"/>
    <col min="2" max="6" width="18.7109375" style="243" customWidth="1"/>
    <col min="7" max="16384" width="15.7109375" style="200" customWidth="1"/>
  </cols>
  <sheetData>
    <row r="1" spans="1:6" s="192" customFormat="1" ht="30" customHeight="1">
      <c r="A1" s="189" t="s">
        <v>0</v>
      </c>
      <c r="B1" s="190"/>
      <c r="C1" s="190"/>
      <c r="D1" s="190"/>
      <c r="E1" s="190"/>
      <c r="F1" s="191"/>
    </row>
    <row r="2" spans="1:6" s="196" customFormat="1" ht="15" customHeight="1">
      <c r="A2" s="193"/>
      <c r="B2" s="194"/>
      <c r="C2" s="194"/>
      <c r="D2" s="194"/>
      <c r="E2" s="194"/>
      <c r="F2" s="195"/>
    </row>
    <row r="3" spans="1:6" ht="15" customHeight="1">
      <c r="A3" s="197" t="s">
        <v>155</v>
      </c>
      <c r="B3" s="198"/>
      <c r="C3" s="198"/>
      <c r="D3" s="198"/>
      <c r="E3" s="198"/>
      <c r="F3" s="199"/>
    </row>
    <row r="4" spans="1:6" ht="15" customHeight="1">
      <c r="A4" s="197" t="s">
        <v>107</v>
      </c>
      <c r="B4" s="198"/>
      <c r="C4" s="198"/>
      <c r="D4" s="198"/>
      <c r="E4" s="198"/>
      <c r="F4" s="199"/>
    </row>
    <row r="5" spans="1:6" s="7" customFormat="1" ht="15" customHeight="1">
      <c r="A5" s="201"/>
      <c r="B5" s="202"/>
      <c r="C5" s="202"/>
      <c r="D5" s="202"/>
      <c r="E5" s="202"/>
      <c r="F5" s="202"/>
    </row>
    <row r="6" spans="2:6" s="7" customFormat="1" ht="30" customHeight="1">
      <c r="B6" s="203" t="s">
        <v>69</v>
      </c>
      <c r="C6" s="203" t="s">
        <v>70</v>
      </c>
      <c r="D6" s="203" t="s">
        <v>71</v>
      </c>
      <c r="E6" s="203" t="s">
        <v>72</v>
      </c>
      <c r="F6" s="204" t="s">
        <v>73</v>
      </c>
    </row>
    <row r="7" spans="1:6" s="206" customFormat="1" ht="15" customHeight="1">
      <c r="A7" s="205" t="s">
        <v>156</v>
      </c>
      <c r="B7" s="202"/>
      <c r="C7" s="202"/>
      <c r="D7" s="202"/>
      <c r="E7" s="202"/>
      <c r="F7" s="202"/>
    </row>
    <row r="8" spans="1:6" s="7" customFormat="1" ht="15" customHeight="1">
      <c r="A8" s="207" t="s">
        <v>157</v>
      </c>
      <c r="B8" s="208"/>
      <c r="C8" s="208"/>
      <c r="D8" s="208"/>
      <c r="E8" s="208"/>
      <c r="F8" s="208"/>
    </row>
    <row r="9" spans="1:6" s="206" customFormat="1" ht="15" customHeight="1">
      <c r="A9" s="209" t="s">
        <v>158</v>
      </c>
      <c r="B9" s="210">
        <f>-'[1]TB - Rounded'!E226</f>
        <v>1758943</v>
      </c>
      <c r="C9" s="210">
        <f>-'[1]TB - Rounded'!E223</f>
        <v>-56662</v>
      </c>
      <c r="D9" s="210">
        <f>-'[1]TB - Rounded'!E220</f>
        <v>-920</v>
      </c>
      <c r="E9" s="182">
        <v>0</v>
      </c>
      <c r="F9" s="210">
        <f>SUM(B9:E9)</f>
        <v>1701361</v>
      </c>
    </row>
    <row r="10" spans="1:6" s="7" customFormat="1" ht="15" customHeight="1">
      <c r="A10" s="209" t="s">
        <v>159</v>
      </c>
      <c r="B10" s="211">
        <f>-'[1]TB - Rounded'!E227</f>
        <v>616130</v>
      </c>
      <c r="C10" s="211">
        <f>-'[1]TB - Rounded'!E224</f>
        <v>-18729</v>
      </c>
      <c r="D10" s="211">
        <f>-'[1]TB - Rounded'!E221</f>
        <v>-266</v>
      </c>
      <c r="E10" s="182">
        <v>0</v>
      </c>
      <c r="F10" s="25">
        <f>SUM(B10:E10)</f>
        <v>597135</v>
      </c>
    </row>
    <row r="11" spans="1:6" s="7" customFormat="1" ht="15" customHeight="1">
      <c r="A11" s="209" t="s">
        <v>160</v>
      </c>
      <c r="B11" s="211">
        <f>-'[1]TB - Rounded'!E228</f>
        <v>4355</v>
      </c>
      <c r="C11" s="182">
        <v>0</v>
      </c>
      <c r="D11" s="182">
        <v>0</v>
      </c>
      <c r="E11" s="182">
        <v>0</v>
      </c>
      <c r="F11" s="212">
        <f>SUM(B11:E11)</f>
        <v>4355</v>
      </c>
    </row>
    <row r="12" spans="1:6" s="32" customFormat="1" ht="15" customHeight="1" thickBot="1">
      <c r="A12" s="213" t="s">
        <v>161</v>
      </c>
      <c r="B12" s="214">
        <f>SUM(B9:B11)</f>
        <v>2379428</v>
      </c>
      <c r="C12" s="215">
        <f>SUM(C9:C11)</f>
        <v>-75391</v>
      </c>
      <c r="D12" s="215">
        <f>SUM(D9:D11)</f>
        <v>-1186</v>
      </c>
      <c r="E12" s="216">
        <f>SUM(E9:E11)</f>
        <v>0</v>
      </c>
      <c r="F12" s="217">
        <f>SUM(F9:F11)</f>
        <v>2302851</v>
      </c>
    </row>
    <row r="13" spans="1:6" s="32" customFormat="1" ht="15" customHeight="1" thickTop="1">
      <c r="A13" s="209"/>
      <c r="B13" s="218"/>
      <c r="C13" s="218"/>
      <c r="D13" s="218"/>
      <c r="E13" s="218"/>
      <c r="F13" s="219"/>
    </row>
    <row r="14" spans="1:6" s="32" customFormat="1" ht="30" customHeight="1">
      <c r="A14" s="207" t="s">
        <v>162</v>
      </c>
      <c r="B14" s="218"/>
      <c r="C14" s="218"/>
      <c r="D14" s="218"/>
      <c r="E14" s="218"/>
      <c r="F14" s="220"/>
    </row>
    <row r="15" spans="1:6" s="32" customFormat="1" ht="15" customHeight="1">
      <c r="A15" s="209" t="s">
        <v>158</v>
      </c>
      <c r="B15" s="221">
        <f>-'[1]TB - Rounded'!E64</f>
        <v>1545491</v>
      </c>
      <c r="C15" s="221">
        <f>-'[1]TB - Rounded'!E60</f>
        <v>2091427</v>
      </c>
      <c r="D15" s="182">
        <v>0</v>
      </c>
      <c r="E15" s="182">
        <v>0</v>
      </c>
      <c r="F15" s="25">
        <f>SUM(B15:E15)</f>
        <v>3636918</v>
      </c>
    </row>
    <row r="16" spans="1:6" s="32" customFormat="1" ht="15" customHeight="1">
      <c r="A16" s="209" t="s">
        <v>163</v>
      </c>
      <c r="B16" s="221">
        <f>-'[1]TB - Rounded'!E65</f>
        <v>540442</v>
      </c>
      <c r="C16" s="221">
        <f>-'[1]TB - Rounded'!E61</f>
        <v>769897</v>
      </c>
      <c r="D16" s="182">
        <v>0</v>
      </c>
      <c r="E16" s="182">
        <v>0</v>
      </c>
      <c r="F16" s="25">
        <f>SUM(B16:E16)</f>
        <v>1310339</v>
      </c>
    </row>
    <row r="17" spans="1:6" s="32" customFormat="1" ht="15" customHeight="1">
      <c r="A17" s="209" t="s">
        <v>164</v>
      </c>
      <c r="B17" s="221">
        <f>-'[1]TB - Rounded'!E66</f>
        <v>3793</v>
      </c>
      <c r="C17" s="221">
        <f>-'[1]TB - Rounded'!E62</f>
        <v>7943</v>
      </c>
      <c r="D17" s="182">
        <v>0</v>
      </c>
      <c r="E17" s="182">
        <v>0</v>
      </c>
      <c r="F17" s="25">
        <f>SUM(B17:E17)</f>
        <v>11736</v>
      </c>
    </row>
    <row r="18" spans="1:6" s="32" customFormat="1" ht="15" customHeight="1" thickBot="1">
      <c r="A18" s="213" t="s">
        <v>161</v>
      </c>
      <c r="B18" s="214">
        <f>SUM(B15:B17)</f>
        <v>2089726</v>
      </c>
      <c r="C18" s="214">
        <f>SUM(C15:C17)</f>
        <v>2869267</v>
      </c>
      <c r="D18" s="216">
        <f>SUM(D15:D17)</f>
        <v>0</v>
      </c>
      <c r="E18" s="216">
        <f>SUM(E15:E17)</f>
        <v>0</v>
      </c>
      <c r="F18" s="217">
        <f>SUM(F15:F17)</f>
        <v>4958993</v>
      </c>
    </row>
    <row r="19" spans="1:6" s="32" customFormat="1" ht="15" customHeight="1" thickTop="1">
      <c r="A19" s="209"/>
      <c r="B19" s="218"/>
      <c r="C19" s="218"/>
      <c r="D19" s="218"/>
      <c r="E19" s="218"/>
      <c r="F19" s="219"/>
    </row>
    <row r="20" spans="1:7" s="32" customFormat="1" ht="30" customHeight="1">
      <c r="A20" s="207" t="s">
        <v>165</v>
      </c>
      <c r="B20" s="222"/>
      <c r="C20" s="222"/>
      <c r="D20" s="222"/>
      <c r="E20" s="222"/>
      <c r="F20" s="220"/>
      <c r="G20" s="32" t="s">
        <v>110</v>
      </c>
    </row>
    <row r="21" spans="1:6" s="32" customFormat="1" ht="15" customHeight="1">
      <c r="A21" s="209" t="s">
        <v>158</v>
      </c>
      <c r="B21" s="182">
        <v>0</v>
      </c>
      <c r="C21" s="221">
        <v>3785796</v>
      </c>
      <c r="D21" s="182">
        <v>0</v>
      </c>
      <c r="E21" s="182">
        <v>0</v>
      </c>
      <c r="F21" s="25">
        <f>SUM(B21:E21)</f>
        <v>3785796</v>
      </c>
    </row>
    <row r="22" spans="1:6" s="32" customFormat="1" ht="15" customHeight="1">
      <c r="A22" s="209" t="s">
        <v>159</v>
      </c>
      <c r="B22" s="182">
        <v>0</v>
      </c>
      <c r="C22" s="221">
        <v>1385137</v>
      </c>
      <c r="D22" s="182">
        <v>0</v>
      </c>
      <c r="E22" s="182">
        <v>0</v>
      </c>
      <c r="F22" s="25">
        <f>SUM(B22:E22)</f>
        <v>1385137</v>
      </c>
    </row>
    <row r="23" spans="1:6" s="32" customFormat="1" ht="15" customHeight="1">
      <c r="A23" s="209" t="s">
        <v>160</v>
      </c>
      <c r="B23" s="182">
        <v>0</v>
      </c>
      <c r="C23" s="221">
        <v>13681</v>
      </c>
      <c r="D23" s="182">
        <v>0</v>
      </c>
      <c r="E23" s="182">
        <v>0</v>
      </c>
      <c r="F23" s="25">
        <f>SUM(B23:E23)</f>
        <v>13681</v>
      </c>
    </row>
    <row r="24" spans="1:6" s="32" customFormat="1" ht="15" customHeight="1" thickBot="1">
      <c r="A24" s="213" t="s">
        <v>161</v>
      </c>
      <c r="B24" s="216">
        <f>SUM(B21:B23)</f>
        <v>0</v>
      </c>
      <c r="C24" s="214">
        <f>SUM(C21:C23)</f>
        <v>5184614</v>
      </c>
      <c r="D24" s="216">
        <f>SUM(D21:D23)</f>
        <v>0</v>
      </c>
      <c r="E24" s="216">
        <f>SUM(E21:E23)</f>
        <v>0</v>
      </c>
      <c r="F24" s="217">
        <f>SUM(F21:F23)</f>
        <v>5184614</v>
      </c>
    </row>
    <row r="25" spans="1:6" s="224" customFormat="1" ht="15" customHeight="1" thickTop="1">
      <c r="A25" s="223"/>
      <c r="B25" s="218"/>
      <c r="C25" s="218"/>
      <c r="D25" s="218"/>
      <c r="E25" s="218"/>
      <c r="F25" s="220"/>
    </row>
    <row r="26" spans="1:6" s="32" customFormat="1" ht="15" customHeight="1">
      <c r="A26" s="207" t="s">
        <v>166</v>
      </c>
      <c r="B26" s="218"/>
      <c r="C26" s="218"/>
      <c r="D26" s="218"/>
      <c r="E26" s="218"/>
      <c r="F26" s="220"/>
    </row>
    <row r="27" spans="1:6" s="32" customFormat="1" ht="15" customHeight="1">
      <c r="A27" s="209" t="s">
        <v>158</v>
      </c>
      <c r="B27" s="211">
        <f aca="true" t="shared" si="0" ref="B27:E29">B9-(B15-B21)</f>
        <v>213452</v>
      </c>
      <c r="C27" s="221">
        <f t="shared" si="0"/>
        <v>1637707</v>
      </c>
      <c r="D27" s="211">
        <f t="shared" si="0"/>
        <v>-920</v>
      </c>
      <c r="E27" s="182">
        <f t="shared" si="0"/>
        <v>0</v>
      </c>
      <c r="F27" s="221">
        <f>SUM(B27:E27)</f>
        <v>1850239</v>
      </c>
    </row>
    <row r="28" spans="1:6" s="32" customFormat="1" ht="15" customHeight="1">
      <c r="A28" s="209" t="s">
        <v>159</v>
      </c>
      <c r="B28" s="211">
        <f t="shared" si="0"/>
        <v>75688</v>
      </c>
      <c r="C28" s="221">
        <f t="shared" si="0"/>
        <v>596511</v>
      </c>
      <c r="D28" s="211">
        <f t="shared" si="0"/>
        <v>-266</v>
      </c>
      <c r="E28" s="182">
        <f t="shared" si="0"/>
        <v>0</v>
      </c>
      <c r="F28" s="221">
        <f>SUM(B28:E28)</f>
        <v>671933</v>
      </c>
    </row>
    <row r="29" spans="1:6" s="32" customFormat="1" ht="15" customHeight="1">
      <c r="A29" s="225" t="s">
        <v>160</v>
      </c>
      <c r="B29" s="211">
        <f t="shared" si="0"/>
        <v>562</v>
      </c>
      <c r="C29" s="25">
        <f t="shared" si="0"/>
        <v>5738</v>
      </c>
      <c r="D29" s="182">
        <f t="shared" si="0"/>
        <v>0</v>
      </c>
      <c r="E29" s="182">
        <f t="shared" si="0"/>
        <v>0</v>
      </c>
      <c r="F29" s="25">
        <f>SUM(B29:E29)</f>
        <v>6300</v>
      </c>
    </row>
    <row r="30" spans="1:6" s="32" customFormat="1" ht="15" customHeight="1" thickBot="1">
      <c r="A30" s="213" t="s">
        <v>161</v>
      </c>
      <c r="B30" s="226">
        <f>SUM(B27:B29)</f>
        <v>289702</v>
      </c>
      <c r="C30" s="226">
        <f>SUM(C27:C29)</f>
        <v>2239956</v>
      </c>
      <c r="D30" s="226">
        <f>SUM(D27:D29)</f>
        <v>-1186</v>
      </c>
      <c r="E30" s="227">
        <f>SUM(E27:E29)</f>
        <v>0</v>
      </c>
      <c r="F30" s="226">
        <f>SUM(F27:F29)</f>
        <v>2528472</v>
      </c>
    </row>
    <row r="31" spans="2:6" s="7" customFormat="1" ht="15" customHeight="1" thickTop="1">
      <c r="B31" s="219"/>
      <c r="C31" s="219"/>
      <c r="D31" s="219"/>
      <c r="E31" s="219"/>
      <c r="F31" s="219"/>
    </row>
    <row r="32" spans="1:6" s="228" customFormat="1" ht="19.5" customHeight="1">
      <c r="A32" s="329" t="s">
        <v>167</v>
      </c>
      <c r="B32" s="329"/>
      <c r="C32" s="329"/>
      <c r="D32" s="329"/>
      <c r="E32" s="329"/>
      <c r="F32" s="329"/>
    </row>
    <row r="33" spans="1:6" s="228" customFormat="1" ht="19.5" customHeight="1">
      <c r="A33" s="329"/>
      <c r="B33" s="329"/>
      <c r="C33" s="329"/>
      <c r="D33" s="329"/>
      <c r="E33" s="329"/>
      <c r="F33" s="329"/>
    </row>
    <row r="34" spans="1:6" s="228" customFormat="1" ht="19.5" customHeight="1">
      <c r="A34" s="329"/>
      <c r="B34" s="329"/>
      <c r="C34" s="329"/>
      <c r="D34" s="329"/>
      <c r="E34" s="329"/>
      <c r="F34" s="329"/>
    </row>
    <row r="35" spans="1:6" s="231" customFormat="1" ht="15" customHeight="1">
      <c r="A35" s="229"/>
      <c r="B35" s="330" t="s">
        <v>168</v>
      </c>
      <c r="C35" s="230"/>
      <c r="D35" s="229"/>
      <c r="E35" s="330" t="s">
        <v>168</v>
      </c>
      <c r="F35" s="230"/>
    </row>
    <row r="36" spans="1:6" s="231" customFormat="1" ht="15" customHeight="1">
      <c r="A36" s="230" t="s">
        <v>169</v>
      </c>
      <c r="B36" s="330"/>
      <c r="C36" s="232" t="s">
        <v>170</v>
      </c>
      <c r="D36" s="230" t="s">
        <v>169</v>
      </c>
      <c r="E36" s="330"/>
      <c r="F36" s="232" t="s">
        <v>170</v>
      </c>
    </row>
    <row r="37" spans="1:6" s="236" customFormat="1" ht="15" customHeight="1">
      <c r="A37" s="233" t="s">
        <v>171</v>
      </c>
      <c r="B37" s="234">
        <v>822285.8200000001</v>
      </c>
      <c r="C37" s="235">
        <f>B37+103113</f>
        <v>925398.8200000001</v>
      </c>
      <c r="D37" s="233" t="s">
        <v>172</v>
      </c>
      <c r="E37" s="234">
        <v>784672.29</v>
      </c>
      <c r="F37" s="235">
        <f>E37+99036</f>
        <v>883708.29</v>
      </c>
    </row>
    <row r="38" spans="1:7" s="236" customFormat="1" ht="15" customHeight="1">
      <c r="A38" s="233" t="s">
        <v>173</v>
      </c>
      <c r="B38" s="234">
        <v>822621.2</v>
      </c>
      <c r="C38" s="235">
        <f>B38+102393</f>
        <v>925014.2</v>
      </c>
      <c r="D38" s="237"/>
      <c r="E38" s="235"/>
      <c r="F38" s="235"/>
      <c r="G38" s="238"/>
    </row>
    <row r="39" spans="1:7" s="236" customFormat="1" ht="15" customHeight="1">
      <c r="A39" s="233" t="s">
        <v>174</v>
      </c>
      <c r="B39" s="234">
        <v>832220.6200000001</v>
      </c>
      <c r="C39" s="235">
        <f>B39+104201</f>
        <v>936421.6200000001</v>
      </c>
      <c r="D39" s="237"/>
      <c r="E39" s="235"/>
      <c r="F39" s="235"/>
      <c r="G39" s="238"/>
    </row>
    <row r="40" spans="1:7" s="236" customFormat="1" ht="15" customHeight="1">
      <c r="A40" s="233" t="s">
        <v>175</v>
      </c>
      <c r="B40" s="234">
        <v>813663.6599999999</v>
      </c>
      <c r="C40" s="235">
        <f>B40+101431</f>
        <v>915094.6599999999</v>
      </c>
      <c r="D40" s="237"/>
      <c r="E40" s="235"/>
      <c r="F40" s="235"/>
      <c r="G40" s="238"/>
    </row>
    <row r="41" spans="1:6" s="242" customFormat="1" ht="15" customHeight="1">
      <c r="A41" s="239"/>
      <c r="B41" s="240"/>
      <c r="C41" s="240"/>
      <c r="D41" s="240"/>
      <c r="E41" s="239"/>
      <c r="F41" s="241"/>
    </row>
    <row r="42" spans="1:6" s="242" customFormat="1" ht="15" customHeight="1">
      <c r="A42" s="331" t="s">
        <v>176</v>
      </c>
      <c r="B42" s="331"/>
      <c r="C42" s="331"/>
      <c r="D42" s="331"/>
      <c r="E42" s="331"/>
      <c r="F42" s="331"/>
    </row>
    <row r="43" spans="1:6" s="242" customFormat="1" ht="15" customHeight="1">
      <c r="A43" s="331"/>
      <c r="B43" s="331"/>
      <c r="C43" s="331"/>
      <c r="D43" s="331"/>
      <c r="E43" s="331"/>
      <c r="F43" s="331"/>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&amp;CPage 5</oddFooter>
  </headerFooter>
</worksheet>
</file>

<file path=xl/worksheets/sheet6.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F1"/>
    </sheetView>
  </sheetViews>
  <sheetFormatPr defaultColWidth="15.7109375" defaultRowHeight="15" customHeight="1"/>
  <cols>
    <col min="1" max="1" width="59.00390625" style="251" customWidth="1"/>
    <col min="2" max="4" width="16.7109375" style="277" customWidth="1"/>
    <col min="5" max="6" width="16.7109375" style="271" customWidth="1"/>
    <col min="7" max="16384" width="15.7109375" style="169" customWidth="1"/>
  </cols>
  <sheetData>
    <row r="1" spans="1:6" s="244" customFormat="1" ht="24.75" customHeight="1">
      <c r="A1" s="332" t="s">
        <v>0</v>
      </c>
      <c r="B1" s="332"/>
      <c r="C1" s="332"/>
      <c r="D1" s="332"/>
      <c r="E1" s="332"/>
      <c r="F1" s="332"/>
    </row>
    <row r="2" spans="1:6" s="247" customFormat="1" ht="15" customHeight="1">
      <c r="A2" s="245"/>
      <c r="B2" s="246"/>
      <c r="C2" s="246"/>
      <c r="D2" s="246"/>
      <c r="E2" s="246"/>
      <c r="F2" s="246"/>
    </row>
    <row r="3" spans="1:6" s="248" customFormat="1" ht="15" customHeight="1">
      <c r="A3" s="333" t="s">
        <v>177</v>
      </c>
      <c r="B3" s="333"/>
      <c r="C3" s="333"/>
      <c r="D3" s="333"/>
      <c r="E3" s="333"/>
      <c r="F3" s="333"/>
    </row>
    <row r="4" spans="1:6" s="248" customFormat="1" ht="15" customHeight="1">
      <c r="A4" s="333" t="s">
        <v>68</v>
      </c>
      <c r="B4" s="333"/>
      <c r="C4" s="333"/>
      <c r="D4" s="333"/>
      <c r="E4" s="333"/>
      <c r="F4" s="333"/>
    </row>
    <row r="5" spans="1:6" s="250" customFormat="1" ht="15" customHeight="1">
      <c r="A5" s="245"/>
      <c r="B5" s="249"/>
      <c r="C5" s="249"/>
      <c r="D5" s="249"/>
      <c r="E5" s="246"/>
      <c r="F5" s="246"/>
    </row>
    <row r="6" spans="2:6" ht="30" customHeight="1">
      <c r="B6" s="203" t="s">
        <v>69</v>
      </c>
      <c r="C6" s="203" t="s">
        <v>70</v>
      </c>
      <c r="D6" s="203" t="s">
        <v>71</v>
      </c>
      <c r="E6" s="203" t="s">
        <v>72</v>
      </c>
      <c r="F6" s="203" t="s">
        <v>73</v>
      </c>
    </row>
    <row r="7" spans="1:6" ht="15" customHeight="1">
      <c r="A7" s="252" t="s">
        <v>178</v>
      </c>
      <c r="B7" s="253"/>
      <c r="C7" s="253"/>
      <c r="D7" s="253"/>
      <c r="E7" s="253"/>
      <c r="F7" s="253"/>
    </row>
    <row r="8" spans="1:6" ht="15" customHeight="1">
      <c r="A8" s="252" t="s">
        <v>179</v>
      </c>
      <c r="B8" s="254"/>
      <c r="C8" s="254"/>
      <c r="D8" s="254"/>
      <c r="E8" s="254"/>
      <c r="F8" s="254"/>
    </row>
    <row r="9" spans="1:6" ht="15" customHeight="1">
      <c r="A9" s="255" t="s">
        <v>180</v>
      </c>
      <c r="B9" s="210">
        <f>'[1]Loss Expenses Paid QTD-10'!E26</f>
        <v>80000</v>
      </c>
      <c r="C9" s="210">
        <f>'[1]Loss Expenses Paid QTD-10'!E20</f>
        <v>1916524</v>
      </c>
      <c r="D9" s="210">
        <f>'[1]Loss Expenses Paid QTD-10'!E14</f>
        <v>64311</v>
      </c>
      <c r="E9" s="210">
        <f>'[1]Loss Expenses Paid QTD-10'!E9+'[1]TB - Rounded'!E292</f>
        <v>24044</v>
      </c>
      <c r="F9" s="210">
        <f>SUM(B9:E9)</f>
        <v>2084879</v>
      </c>
    </row>
    <row r="10" spans="1:6" ht="15" customHeight="1">
      <c r="A10" s="255" t="s">
        <v>159</v>
      </c>
      <c r="B10" s="256">
        <f>'[1]Loss Expenses Paid QTD-10'!E27</f>
        <v>8497</v>
      </c>
      <c r="C10" s="256">
        <f>'[1]Loss Expenses Paid QTD-10'!E21</f>
        <v>239151</v>
      </c>
      <c r="D10" s="256">
        <f>'[1]Loss Expenses Paid QTD-10'!E15</f>
        <v>6444</v>
      </c>
      <c r="E10" s="257">
        <f>'[1]TB - Rounded'!E293</f>
        <v>-113</v>
      </c>
      <c r="F10" s="256">
        <f>SUM(B10:E10)</f>
        <v>253979</v>
      </c>
    </row>
    <row r="11" spans="1:6" ht="15" customHeight="1">
      <c r="A11" s="255" t="s">
        <v>160</v>
      </c>
      <c r="B11" s="182">
        <f>'[1]Loss Expenses Paid QTD-10'!E28</f>
        <v>0</v>
      </c>
      <c r="C11" s="182">
        <f>'[1]Loss Expenses Paid QTD-10'!E22</f>
        <v>0</v>
      </c>
      <c r="D11" s="182">
        <f>'[1]Loss Expenses Paid QTD-10'!E16</f>
        <v>0</v>
      </c>
      <c r="E11" s="182">
        <f>'[1]Loss Expenses Paid QTD-10'!E11</f>
        <v>0</v>
      </c>
      <c r="F11" s="182">
        <f>SUM(B11:E11)</f>
        <v>0</v>
      </c>
    </row>
    <row r="12" spans="1:6" ht="15" customHeight="1" thickBot="1">
      <c r="A12" s="258" t="s">
        <v>161</v>
      </c>
      <c r="B12" s="259">
        <f>SUM(B9:B11)</f>
        <v>88497</v>
      </c>
      <c r="C12" s="259">
        <f>SUM(C9:C11)</f>
        <v>2155675</v>
      </c>
      <c r="D12" s="259">
        <f>SUM(D9:D11)</f>
        <v>70755</v>
      </c>
      <c r="E12" s="259">
        <f>SUM(E9:E11)</f>
        <v>23931</v>
      </c>
      <c r="F12" s="260">
        <f>SUM(F9:F11)</f>
        <v>2338858</v>
      </c>
    </row>
    <row r="13" spans="1:6" ht="15" customHeight="1" thickTop="1">
      <c r="A13" s="252"/>
      <c r="B13" s="261"/>
      <c r="C13" s="261"/>
      <c r="D13" s="261"/>
      <c r="E13" s="262"/>
      <c r="F13" s="263"/>
    </row>
    <row r="14" spans="1:6" ht="15" customHeight="1">
      <c r="A14" s="252" t="s">
        <v>181</v>
      </c>
      <c r="B14" s="261"/>
      <c r="C14" s="261"/>
      <c r="D14" s="261"/>
      <c r="E14" s="262"/>
      <c r="F14" s="263"/>
    </row>
    <row r="15" spans="1:6" ht="15" customHeight="1">
      <c r="A15" s="255" t="s">
        <v>182</v>
      </c>
      <c r="B15" s="256">
        <f>'[1]Unpaid Loss Reserves-8'!B9</f>
        <v>44000</v>
      </c>
      <c r="C15" s="256">
        <f>'[1]Unpaid Loss Reserves-8'!C9</f>
        <v>924483</v>
      </c>
      <c r="D15" s="256">
        <f>'[1]Unpaid Loss Reserves-8'!D9</f>
        <v>61526</v>
      </c>
      <c r="E15" s="256">
        <f>'[1]Unpaid Loss Reserves-8'!E9</f>
        <v>31262</v>
      </c>
      <c r="F15" s="256">
        <f>SUM(B15:E15)</f>
        <v>1061271</v>
      </c>
    </row>
    <row r="16" spans="1:6" ht="15" customHeight="1">
      <c r="A16" s="255" t="s">
        <v>183</v>
      </c>
      <c r="B16" s="256">
        <f>'[1]Unpaid Loss Reserves-8'!B10</f>
        <v>42500</v>
      </c>
      <c r="C16" s="256">
        <f>'[1]Unpaid Loss Reserves-8'!C10</f>
        <v>220763</v>
      </c>
      <c r="D16" s="256">
        <f>'[1]Unpaid Loss Reserves-8'!D10</f>
        <v>2500</v>
      </c>
      <c r="E16" s="182">
        <f>'[1]Unpaid Loss Reserves-8'!E10</f>
        <v>0</v>
      </c>
      <c r="F16" s="256">
        <f>SUM(B16:E16)</f>
        <v>265763</v>
      </c>
    </row>
    <row r="17" spans="1:6" ht="15" customHeight="1">
      <c r="A17" s="255" t="s">
        <v>184</v>
      </c>
      <c r="B17" s="182">
        <f>'[1]Unpaid Loss Reserves-8'!B11</f>
        <v>0</v>
      </c>
      <c r="C17" s="182">
        <f>'[1]Unpaid Loss Reserves-8'!C11</f>
        <v>0</v>
      </c>
      <c r="D17" s="182">
        <f>'[1]Unpaid Loss Reserves-8'!D11</f>
        <v>0</v>
      </c>
      <c r="E17" s="182">
        <f>'[1]Unpaid Loss Reserves-8'!E11</f>
        <v>0</v>
      </c>
      <c r="F17" s="182">
        <f>SUM(B17:E17)</f>
        <v>0</v>
      </c>
    </row>
    <row r="18" spans="1:6" ht="15" customHeight="1" thickBot="1">
      <c r="A18" s="258" t="s">
        <v>161</v>
      </c>
      <c r="B18" s="259">
        <f>SUM(B15:B17)</f>
        <v>86500</v>
      </c>
      <c r="C18" s="259">
        <f>SUM(C15:C17)</f>
        <v>1145246</v>
      </c>
      <c r="D18" s="259">
        <f>SUM(D15:D17)</f>
        <v>64026</v>
      </c>
      <c r="E18" s="259">
        <f>SUM(E15:E17)</f>
        <v>31262</v>
      </c>
      <c r="F18" s="260">
        <f>SUM(F15:F17)</f>
        <v>1327034</v>
      </c>
    </row>
    <row r="19" spans="1:6" ht="15" customHeight="1" thickTop="1">
      <c r="A19" s="252"/>
      <c r="B19" s="103"/>
      <c r="C19" s="103"/>
      <c r="D19" s="103"/>
      <c r="E19" s="264"/>
      <c r="F19" s="265"/>
    </row>
    <row r="20" spans="1:7" ht="15" customHeight="1">
      <c r="A20" s="252" t="s">
        <v>185</v>
      </c>
      <c r="B20" s="262"/>
      <c r="C20" s="262"/>
      <c r="D20" s="262"/>
      <c r="E20" s="262"/>
      <c r="F20" s="266"/>
      <c r="G20" s="169" t="s">
        <v>110</v>
      </c>
    </row>
    <row r="21" spans="1:6" ht="15" customHeight="1">
      <c r="A21" s="255" t="s">
        <v>182</v>
      </c>
      <c r="B21" s="256">
        <f>'[1]Unpaid Loss Reserves-8'!B16</f>
        <v>5087</v>
      </c>
      <c r="C21" s="256">
        <f>'[1]Unpaid Loss Reserves-8'!C16</f>
        <v>390597</v>
      </c>
      <c r="D21" s="256">
        <f>'[1]Unpaid Loss Reserves-8'!D16</f>
        <v>2396</v>
      </c>
      <c r="E21" s="182">
        <f>'[1]Unpaid Loss Reserves-8'!E16</f>
        <v>0</v>
      </c>
      <c r="F21" s="256">
        <f>SUM(B21:E21)</f>
        <v>398080</v>
      </c>
    </row>
    <row r="22" spans="1:6" ht="15" customHeight="1">
      <c r="A22" s="255" t="s">
        <v>183</v>
      </c>
      <c r="B22" s="256">
        <f>'[1]Unpaid Loss Reserves-8'!B17</f>
        <v>4913</v>
      </c>
      <c r="C22" s="256">
        <f>'[1]Unpaid Loss Reserves-8'!C17</f>
        <v>93273</v>
      </c>
      <c r="D22" s="256">
        <f>'[1]Unpaid Loss Reserves-8'!D17</f>
        <v>97</v>
      </c>
      <c r="E22" s="182">
        <f>'[1]Unpaid Loss Reserves-8'!E17</f>
        <v>0</v>
      </c>
      <c r="F22" s="256">
        <f>SUM(B22:E22)</f>
        <v>98283</v>
      </c>
    </row>
    <row r="23" spans="1:6" ht="15" customHeight="1">
      <c r="A23" s="255" t="s">
        <v>184</v>
      </c>
      <c r="B23" s="182">
        <f>'[1]Unpaid Loss Reserves-8'!B18</f>
        <v>0</v>
      </c>
      <c r="C23" s="182">
        <f>'[1]Unpaid Loss Reserves-8'!C18</f>
        <v>0</v>
      </c>
      <c r="D23" s="182">
        <f>'[1]Unpaid Loss Reserves-8'!D18</f>
        <v>0</v>
      </c>
      <c r="E23" s="182">
        <f>'[1]Unpaid Loss Reserves-8'!E18</f>
        <v>0</v>
      </c>
      <c r="F23" s="182">
        <f>SUM(B23:E23)</f>
        <v>0</v>
      </c>
    </row>
    <row r="24" spans="1:6" ht="15" customHeight="1" thickBot="1">
      <c r="A24" s="258" t="s">
        <v>161</v>
      </c>
      <c r="B24" s="259">
        <f>SUM(B21:B23)</f>
        <v>10000</v>
      </c>
      <c r="C24" s="259">
        <f>SUM(C21:C23)</f>
        <v>483870</v>
      </c>
      <c r="D24" s="259">
        <f>SUM(D21:D23)</f>
        <v>2493</v>
      </c>
      <c r="E24" s="216">
        <f>SUM(E21:E23)</f>
        <v>0</v>
      </c>
      <c r="F24" s="260">
        <f>SUM(F21:F23)</f>
        <v>496363</v>
      </c>
    </row>
    <row r="25" spans="1:6" ht="15" customHeight="1" thickTop="1">
      <c r="A25" s="252"/>
      <c r="B25" s="261"/>
      <c r="C25" s="261"/>
      <c r="D25" s="261"/>
      <c r="E25" s="262"/>
      <c r="F25" s="263"/>
    </row>
    <row r="26" spans="1:6" ht="15" customHeight="1">
      <c r="A26" s="252" t="s">
        <v>186</v>
      </c>
      <c r="B26" s="267"/>
      <c r="C26" s="267"/>
      <c r="D26" s="267"/>
      <c r="E26" s="262"/>
      <c r="F26" s="263"/>
    </row>
    <row r="27" spans="1:6" ht="15" customHeight="1">
      <c r="A27" s="252" t="s">
        <v>187</v>
      </c>
      <c r="B27" s="267"/>
      <c r="C27" s="267"/>
      <c r="D27" s="267"/>
      <c r="E27" s="262"/>
      <c r="F27" s="263"/>
    </row>
    <row r="28" spans="1:6" ht="15" customHeight="1">
      <c r="A28" s="255" t="s">
        <v>182</v>
      </c>
      <c r="B28" s="182">
        <v>0</v>
      </c>
      <c r="C28" s="256">
        <v>1414380</v>
      </c>
      <c r="D28" s="256">
        <v>226776</v>
      </c>
      <c r="E28" s="256">
        <v>51262</v>
      </c>
      <c r="F28" s="256">
        <f>SUM(B28:E28)</f>
        <v>1692418</v>
      </c>
    </row>
    <row r="29" spans="1:6" ht="15" customHeight="1">
      <c r="A29" s="255" t="s">
        <v>183</v>
      </c>
      <c r="B29" s="182">
        <v>0</v>
      </c>
      <c r="C29" s="256">
        <v>103866</v>
      </c>
      <c r="D29" s="256">
        <v>19131</v>
      </c>
      <c r="E29" s="182">
        <v>0</v>
      </c>
      <c r="F29" s="256">
        <f>SUM(B29:E29)</f>
        <v>122997</v>
      </c>
    </row>
    <row r="30" spans="1:6" ht="15" customHeight="1">
      <c r="A30" s="255" t="s">
        <v>184</v>
      </c>
      <c r="B30" s="182">
        <v>0</v>
      </c>
      <c r="C30" s="182">
        <v>0</v>
      </c>
      <c r="D30" s="182">
        <v>0</v>
      </c>
      <c r="E30" s="182">
        <v>0</v>
      </c>
      <c r="F30" s="182">
        <f>SUM(B30:E30)</f>
        <v>0</v>
      </c>
    </row>
    <row r="31" spans="1:6" ht="15" customHeight="1" thickBot="1">
      <c r="A31" s="258" t="s">
        <v>161</v>
      </c>
      <c r="B31" s="216">
        <f>SUM(B28:B30)</f>
        <v>0</v>
      </c>
      <c r="C31" s="259">
        <f>SUM(C28:C30)</f>
        <v>1518246</v>
      </c>
      <c r="D31" s="259">
        <f>SUM(D28:D30)</f>
        <v>245907</v>
      </c>
      <c r="E31" s="259">
        <f>SUM(E28:E30)</f>
        <v>51262</v>
      </c>
      <c r="F31" s="260">
        <f>SUM(F28:F30)</f>
        <v>1815415</v>
      </c>
    </row>
    <row r="32" spans="1:6" s="269" customFormat="1" ht="15" customHeight="1" thickTop="1">
      <c r="A32" s="252"/>
      <c r="B32" s="267"/>
      <c r="C32" s="267"/>
      <c r="D32" s="267"/>
      <c r="E32" s="267"/>
      <c r="F32" s="268"/>
    </row>
    <row r="33" spans="1:6" ht="15" customHeight="1">
      <c r="A33" s="252" t="s">
        <v>188</v>
      </c>
      <c r="B33" s="261"/>
      <c r="C33" s="261"/>
      <c r="D33" s="261"/>
      <c r="E33" s="262"/>
      <c r="F33" s="263"/>
    </row>
    <row r="34" spans="1:6" ht="15" customHeight="1">
      <c r="A34" s="255" t="s">
        <v>182</v>
      </c>
      <c r="B34" s="257">
        <f aca="true" t="shared" si="0" ref="B34:E36">B9+B15+B21-B28</f>
        <v>129087</v>
      </c>
      <c r="C34" s="257">
        <f t="shared" si="0"/>
        <v>1817224</v>
      </c>
      <c r="D34" s="257">
        <f t="shared" si="0"/>
        <v>-98543</v>
      </c>
      <c r="E34" s="257">
        <f t="shared" si="0"/>
        <v>4044</v>
      </c>
      <c r="F34" s="257">
        <f>SUM(B34:E34)</f>
        <v>1851812</v>
      </c>
    </row>
    <row r="35" spans="1:6" ht="15" customHeight="1">
      <c r="A35" s="255" t="s">
        <v>183</v>
      </c>
      <c r="B35" s="257">
        <f t="shared" si="0"/>
        <v>55910</v>
      </c>
      <c r="C35" s="257">
        <f t="shared" si="0"/>
        <v>449321</v>
      </c>
      <c r="D35" s="257">
        <f t="shared" si="0"/>
        <v>-10090</v>
      </c>
      <c r="E35" s="257">
        <f t="shared" si="0"/>
        <v>-113</v>
      </c>
      <c r="F35" s="257">
        <f>SUM(B35:E35)</f>
        <v>495028</v>
      </c>
    </row>
    <row r="36" spans="1:6" ht="15" customHeight="1">
      <c r="A36" s="255" t="s">
        <v>184</v>
      </c>
      <c r="B36" s="182">
        <f t="shared" si="0"/>
        <v>0</v>
      </c>
      <c r="C36" s="182">
        <f t="shared" si="0"/>
        <v>0</v>
      </c>
      <c r="D36" s="182">
        <f t="shared" si="0"/>
        <v>0</v>
      </c>
      <c r="E36" s="182">
        <f t="shared" si="0"/>
        <v>0</v>
      </c>
      <c r="F36" s="182">
        <f>SUM(B36:E36)</f>
        <v>0</v>
      </c>
    </row>
    <row r="37" spans="1:6" ht="15" customHeight="1" thickBot="1">
      <c r="A37" s="258" t="s">
        <v>161</v>
      </c>
      <c r="B37" s="270">
        <f>SUM(B34:B36)</f>
        <v>184997</v>
      </c>
      <c r="C37" s="270">
        <f>SUM(C34:C36)</f>
        <v>2266545</v>
      </c>
      <c r="D37" s="270">
        <f>SUM(D34:D36)</f>
        <v>-108633</v>
      </c>
      <c r="E37" s="270">
        <f>SUM(E34:E36)</f>
        <v>3931</v>
      </c>
      <c r="F37" s="270">
        <f>SUM(F34:F36)</f>
        <v>2346840</v>
      </c>
    </row>
    <row r="38" spans="2:6" ht="15" customHeight="1" thickTop="1">
      <c r="B38" s="266"/>
      <c r="C38" s="266"/>
      <c r="D38" s="266"/>
      <c r="F38" s="272"/>
    </row>
    <row r="39" spans="1:6" s="276" customFormat="1" ht="15" customHeight="1">
      <c r="A39" s="273"/>
      <c r="B39" s="274"/>
      <c r="C39" s="274"/>
      <c r="D39" s="274"/>
      <c r="E39" s="275"/>
      <c r="F39" s="272"/>
    </row>
    <row r="40" spans="2:4" ht="15" customHeight="1">
      <c r="B40" s="253"/>
      <c r="C40" s="253"/>
      <c r="D40" s="253"/>
    </row>
    <row r="41" spans="2:4" ht="15" customHeight="1">
      <c r="B41" s="253"/>
      <c r="C41" s="253"/>
      <c r="D41" s="253"/>
    </row>
    <row r="42" spans="2:4" ht="15" customHeight="1">
      <c r="B42" s="253"/>
      <c r="C42" s="253"/>
      <c r="D42" s="253"/>
    </row>
    <row r="43" spans="1:4" ht="15" customHeight="1">
      <c r="A43" s="245"/>
      <c r="B43" s="253"/>
      <c r="C43" s="253"/>
      <c r="D43" s="253"/>
    </row>
    <row r="44" spans="1:4" ht="15" customHeight="1">
      <c r="A44" s="245"/>
      <c r="B44" s="253"/>
      <c r="C44" s="253"/>
      <c r="D44" s="253"/>
    </row>
    <row r="45" spans="1:4" ht="15" customHeight="1">
      <c r="A45" s="245"/>
      <c r="B45" s="253"/>
      <c r="C45" s="253"/>
      <c r="D45" s="253"/>
    </row>
    <row r="46" spans="1:4" ht="15" customHeight="1">
      <c r="A46" s="245"/>
      <c r="B46" s="253"/>
      <c r="C46" s="253"/>
      <c r="D46" s="253"/>
    </row>
    <row r="47" spans="1:4" ht="15" customHeight="1">
      <c r="A47" s="245"/>
      <c r="B47" s="253"/>
      <c r="C47" s="253"/>
      <c r="D47" s="253"/>
    </row>
    <row r="48" spans="1:4" ht="15" customHeight="1">
      <c r="A48" s="245"/>
      <c r="B48" s="253"/>
      <c r="C48" s="253"/>
      <c r="D48" s="253"/>
    </row>
    <row r="49" spans="1:4" s="169" customFormat="1" ht="15" customHeight="1">
      <c r="A49" s="245"/>
      <c r="B49" s="253"/>
      <c r="C49" s="253"/>
      <c r="D49" s="253"/>
    </row>
    <row r="50" spans="1:4" s="169" customFormat="1" ht="15" customHeight="1">
      <c r="A50" s="245"/>
      <c r="B50" s="253"/>
      <c r="C50" s="253"/>
      <c r="D50" s="253"/>
    </row>
    <row r="51" spans="1:4" s="169" customFormat="1" ht="15" customHeight="1">
      <c r="A51" s="245"/>
      <c r="B51" s="253"/>
      <c r="C51" s="253"/>
      <c r="D51" s="253"/>
    </row>
    <row r="52" spans="1:4" s="169" customFormat="1" ht="15" customHeight="1">
      <c r="A52" s="245"/>
      <c r="B52" s="253"/>
      <c r="C52" s="253"/>
      <c r="D52" s="253"/>
    </row>
    <row r="53" spans="1:4" s="169" customFormat="1" ht="15" customHeight="1">
      <c r="A53" s="245"/>
      <c r="B53" s="253"/>
      <c r="C53" s="253"/>
      <c r="D53" s="253"/>
    </row>
    <row r="54" spans="1:4" s="169" customFormat="1" ht="15" customHeight="1">
      <c r="A54" s="245"/>
      <c r="B54" s="253"/>
      <c r="C54" s="253"/>
      <c r="D54" s="253"/>
    </row>
    <row r="55" spans="1:4" s="169" customFormat="1" ht="15" customHeight="1">
      <c r="A55" s="245"/>
      <c r="B55" s="277"/>
      <c r="C55" s="277"/>
      <c r="D55" s="277"/>
    </row>
    <row r="56" spans="1:4" s="169" customFormat="1" ht="15" customHeight="1">
      <c r="A56" s="245"/>
      <c r="B56" s="277"/>
      <c r="C56" s="277"/>
      <c r="D56" s="277"/>
    </row>
    <row r="57" spans="1:4" s="169" customFormat="1" ht="15" customHeight="1">
      <c r="A57" s="245"/>
      <c r="B57" s="277"/>
      <c r="C57" s="277"/>
      <c r="D57" s="277"/>
    </row>
    <row r="58" spans="1:4" s="169" customFormat="1" ht="15" customHeight="1">
      <c r="A58" s="245"/>
      <c r="B58" s="277"/>
      <c r="C58" s="277"/>
      <c r="D58" s="277"/>
    </row>
    <row r="59" spans="1:4" s="169" customFormat="1" ht="15" customHeight="1">
      <c r="A59" s="245"/>
      <c r="B59" s="277"/>
      <c r="C59" s="277"/>
      <c r="D59" s="277"/>
    </row>
    <row r="60" spans="1:4" s="169" customFormat="1" ht="15" customHeight="1">
      <c r="A60" s="245"/>
      <c r="B60" s="277"/>
      <c r="C60" s="277"/>
      <c r="D60" s="277"/>
    </row>
    <row r="61" spans="1:4" s="169" customFormat="1" ht="15" customHeight="1">
      <c r="A61" s="245"/>
      <c r="B61" s="277"/>
      <c r="C61" s="277"/>
      <c r="D61" s="277"/>
    </row>
    <row r="62" spans="1:4" s="169" customFormat="1" ht="15" customHeight="1">
      <c r="A62" s="245"/>
      <c r="B62" s="277"/>
      <c r="C62" s="277"/>
      <c r="D62" s="277"/>
    </row>
    <row r="63" spans="1:4" s="169" customFormat="1" ht="15" customHeight="1">
      <c r="A63" s="245"/>
      <c r="B63" s="277"/>
      <c r="C63" s="277"/>
      <c r="D63" s="277"/>
    </row>
    <row r="64" spans="1:4" s="169" customFormat="1" ht="15" customHeight="1">
      <c r="A64" s="245"/>
      <c r="B64" s="277"/>
      <c r="C64" s="277"/>
      <c r="D64" s="277"/>
    </row>
    <row r="65" s="169" customFormat="1" ht="15" customHeight="1">
      <c r="A65" s="245"/>
    </row>
    <row r="66" s="169" customFormat="1" ht="15" customHeight="1">
      <c r="A66" s="245"/>
    </row>
    <row r="67" s="169" customFormat="1" ht="15" customHeight="1">
      <c r="A67" s="245"/>
    </row>
    <row r="68" s="169" customFormat="1" ht="15" customHeight="1">
      <c r="A68" s="245"/>
    </row>
    <row r="69" s="169" customFormat="1" ht="15" customHeight="1">
      <c r="A69" s="245"/>
    </row>
    <row r="70" s="169" customFormat="1" ht="15" customHeight="1">
      <c r="A70" s="245"/>
    </row>
    <row r="71" s="169" customFormat="1" ht="15" customHeight="1">
      <c r="A71" s="245"/>
    </row>
    <row r="72" s="169" customFormat="1" ht="15" customHeight="1">
      <c r="A72" s="245"/>
    </row>
    <row r="73" s="169" customFormat="1" ht="15" customHeight="1">
      <c r="A73" s="245"/>
    </row>
    <row r="74" s="169" customFormat="1" ht="15" customHeight="1">
      <c r="A74" s="245"/>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142" customWidth="1"/>
    <col min="2" max="2" width="19.00390625" style="243" customWidth="1"/>
    <col min="3" max="3" width="18.421875" style="243" customWidth="1"/>
    <col min="4" max="4" width="18.140625" style="243" customWidth="1"/>
    <col min="5" max="5" width="19.28125" style="141" customWidth="1"/>
    <col min="6" max="6" width="20.7109375" style="141" customWidth="1"/>
    <col min="7" max="7" width="15.7109375" style="141" customWidth="1"/>
    <col min="8" max="16384" width="15.7109375" style="142" customWidth="1"/>
  </cols>
  <sheetData>
    <row r="1" spans="1:7" s="283" customFormat="1" ht="30" customHeight="1">
      <c r="A1" s="278" t="s">
        <v>0</v>
      </c>
      <c r="B1" s="279"/>
      <c r="C1" s="279"/>
      <c r="D1" s="279"/>
      <c r="E1" s="280"/>
      <c r="F1" s="281"/>
      <c r="G1" s="282"/>
    </row>
    <row r="2" spans="1:6" ht="15" customHeight="1">
      <c r="A2" s="88"/>
      <c r="B2" s="284"/>
      <c r="C2" s="284"/>
      <c r="D2" s="284"/>
      <c r="E2" s="284"/>
      <c r="F2" s="285"/>
    </row>
    <row r="3" spans="1:7" s="136" customFormat="1" ht="15" customHeight="1">
      <c r="A3" s="286" t="s">
        <v>189</v>
      </c>
      <c r="B3" s="287"/>
      <c r="C3" s="287"/>
      <c r="D3" s="287"/>
      <c r="E3" s="288"/>
      <c r="F3" s="289"/>
      <c r="G3" s="135"/>
    </row>
    <row r="4" spans="1:7" s="136" customFormat="1" ht="15" customHeight="1">
      <c r="A4" s="286" t="s">
        <v>190</v>
      </c>
      <c r="B4" s="287"/>
      <c r="C4" s="287"/>
      <c r="D4" s="287"/>
      <c r="E4" s="288"/>
      <c r="F4" s="289"/>
      <c r="G4" s="135"/>
    </row>
    <row r="5" spans="1:7" s="136" customFormat="1" ht="15" customHeight="1">
      <c r="A5" s="290" t="s">
        <v>107</v>
      </c>
      <c r="B5" s="287"/>
      <c r="C5" s="287"/>
      <c r="D5" s="287"/>
      <c r="E5" s="288"/>
      <c r="F5" s="289"/>
      <c r="G5" s="135"/>
    </row>
    <row r="6" spans="1:6" ht="15" customHeight="1">
      <c r="A6" s="291"/>
      <c r="E6" s="285"/>
      <c r="F6" s="285"/>
    </row>
    <row r="7" spans="1:6" ht="30" customHeight="1">
      <c r="A7" s="179"/>
      <c r="B7" s="203" t="s">
        <v>69</v>
      </c>
      <c r="C7" s="203" t="s">
        <v>70</v>
      </c>
      <c r="D7" s="203" t="s">
        <v>71</v>
      </c>
      <c r="E7" s="203" t="s">
        <v>72</v>
      </c>
      <c r="F7" s="292" t="s">
        <v>73</v>
      </c>
    </row>
    <row r="8" spans="1:6" ht="30" customHeight="1">
      <c r="A8" s="293" t="s">
        <v>191</v>
      </c>
      <c r="B8" s="294"/>
      <c r="C8" s="294"/>
      <c r="D8" s="294"/>
      <c r="F8" s="295"/>
    </row>
    <row r="9" spans="1:37" ht="15" customHeight="1">
      <c r="A9" s="142" t="s">
        <v>192</v>
      </c>
      <c r="B9" s="210">
        <f>'[1]Loss Expenses Paid QTD-10'!K26</f>
        <v>8812</v>
      </c>
      <c r="C9" s="210">
        <f>'[1]Loss Expenses Paid QTD-10'!K20</f>
        <v>187327</v>
      </c>
      <c r="D9" s="210">
        <f>'[1]Loss Expenses Paid QTD-10'!K14</f>
        <v>22997</v>
      </c>
      <c r="E9" s="210">
        <f>'[1]Loss Expenses Paid QTD-10'!K9</f>
        <v>10992</v>
      </c>
      <c r="F9" s="210">
        <f>SUM(B9:E9)</f>
        <v>230128</v>
      </c>
      <c r="G9" s="158"/>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row>
    <row r="10" spans="1:37" s="297" customFormat="1" ht="15" customHeight="1">
      <c r="A10" s="297" t="s">
        <v>193</v>
      </c>
      <c r="B10" s="298">
        <f>'[1]Loss Expenses Paid QTD-10'!K27</f>
        <v>2184</v>
      </c>
      <c r="C10" s="298">
        <f>'[1]Loss Expenses Paid QTD-10'!K21</f>
        <v>63273</v>
      </c>
      <c r="D10" s="298">
        <f>'[1]Loss Expenses Paid QTD-10'!K15</f>
        <v>4568</v>
      </c>
      <c r="E10" s="298">
        <f>'[1]Loss Expenses Paid QTD-10'!K10</f>
        <v>4225</v>
      </c>
      <c r="F10" s="221">
        <f>SUM(B10:E10)</f>
        <v>74250</v>
      </c>
      <c r="G10" s="158"/>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row>
    <row r="11" spans="1:37" s="297" customFormat="1" ht="15" customHeight="1">
      <c r="A11" s="297" t="s">
        <v>194</v>
      </c>
      <c r="B11" s="218">
        <f>'[1]Loss Expenses Paid QTD-10'!K28</f>
        <v>0</v>
      </c>
      <c r="C11" s="218">
        <f>'[1]Loss Expenses Paid QTD-10'!K22</f>
        <v>0</v>
      </c>
      <c r="D11" s="218">
        <f>'[1]Loss Expenses Paid QTD-10'!K16</f>
        <v>0</v>
      </c>
      <c r="E11" s="218">
        <f>'[1]Loss Expenses Paid QTD-10'!K11</f>
        <v>0</v>
      </c>
      <c r="F11" s="218">
        <f>SUM(B11:E11)</f>
        <v>0</v>
      </c>
      <c r="G11" s="158"/>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row>
    <row r="12" spans="1:37" s="297" customFormat="1" ht="15" customHeight="1" thickBot="1">
      <c r="A12" s="300" t="s">
        <v>161</v>
      </c>
      <c r="B12" s="214">
        <f>SUM(B9:B11)</f>
        <v>10996</v>
      </c>
      <c r="C12" s="214">
        <f>SUM(C9:C11)</f>
        <v>250600</v>
      </c>
      <c r="D12" s="214">
        <f>SUM(D9:D11)</f>
        <v>27565</v>
      </c>
      <c r="E12" s="214">
        <f>SUM(E9:E11)</f>
        <v>15217</v>
      </c>
      <c r="F12" s="217">
        <f>SUM(F9:F11)</f>
        <v>304378</v>
      </c>
      <c r="G12" s="166"/>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row>
    <row r="13" spans="2:37" s="297" customFormat="1" ht="15" customHeight="1" thickTop="1">
      <c r="B13" s="220"/>
      <c r="C13" s="220"/>
      <c r="D13" s="220"/>
      <c r="E13" s="158"/>
      <c r="F13" s="141"/>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row>
    <row r="14" spans="1:37" s="297" customFormat="1" ht="30" customHeight="1">
      <c r="A14" s="301" t="s">
        <v>195</v>
      </c>
      <c r="B14" s="220"/>
      <c r="C14" s="220"/>
      <c r="D14" s="220"/>
      <c r="E14" s="158"/>
      <c r="F14" s="166"/>
      <c r="G14" s="158"/>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row>
    <row r="15" spans="1:37" s="297" customFormat="1" ht="15" customHeight="1">
      <c r="A15" s="142" t="s">
        <v>192</v>
      </c>
      <c r="B15" s="221">
        <f>'[1]Unpaid Loss Expense Reserves-9'!B22</f>
        <v>7169</v>
      </c>
      <c r="C15" s="221">
        <f>'[1]Unpaid Loss Expense Reserves-9'!C22</f>
        <v>267315</v>
      </c>
      <c r="D15" s="221">
        <f>'[1]Unpaid Loss Expense Reserves-9'!D22</f>
        <v>36910</v>
      </c>
      <c r="E15" s="221">
        <f>'[1]Unpaid Loss Expense Reserves-9'!E22</f>
        <v>1719</v>
      </c>
      <c r="F15" s="221">
        <f>SUM(B15:E15)</f>
        <v>313113</v>
      </c>
      <c r="G15" s="158"/>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row>
    <row r="16" spans="1:37" s="297" customFormat="1" ht="15" customHeight="1">
      <c r="A16" s="297" t="s">
        <v>193</v>
      </c>
      <c r="B16" s="221">
        <f>'[1]Unpaid Loss Expense Reserves-9'!B23</f>
        <v>6924</v>
      </c>
      <c r="C16" s="221">
        <f>'[1]Unpaid Loss Expense Reserves-9'!C23</f>
        <v>63834</v>
      </c>
      <c r="D16" s="221">
        <f>'[1]Unpaid Loss Expense Reserves-9'!D23</f>
        <v>1500</v>
      </c>
      <c r="E16" s="218">
        <f>'[1]Unpaid Loss Expense Reserves-9'!E23</f>
        <v>0</v>
      </c>
      <c r="F16" s="221">
        <f>SUM(B16:E16)</f>
        <v>72258</v>
      </c>
      <c r="G16" s="158"/>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row>
    <row r="17" spans="1:37" s="297" customFormat="1" ht="15" customHeight="1">
      <c r="A17" s="297" t="s">
        <v>194</v>
      </c>
      <c r="B17" s="218">
        <f>'[1]Unpaid Loss Expense Reserves-9'!B24</f>
        <v>0</v>
      </c>
      <c r="C17" s="218">
        <f>'[1]Unpaid Loss Expense Reserves-9'!C24</f>
        <v>0</v>
      </c>
      <c r="D17" s="218">
        <f>'[1]Unpaid Loss Expense Reserves-9'!D24</f>
        <v>0</v>
      </c>
      <c r="E17" s="218">
        <f>'[1]Unpaid Loss Expense Reserves-9'!E24</f>
        <v>0</v>
      </c>
      <c r="F17" s="218">
        <f>SUM(B17:E17)</f>
        <v>0</v>
      </c>
      <c r="G17" s="158"/>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row>
    <row r="18" spans="1:37" s="297" customFormat="1" ht="15" customHeight="1" thickBot="1">
      <c r="A18" s="300" t="s">
        <v>161</v>
      </c>
      <c r="B18" s="214">
        <f>SUM(B15:B17)</f>
        <v>14093</v>
      </c>
      <c r="C18" s="214">
        <f>SUM(C15:C17)</f>
        <v>331149</v>
      </c>
      <c r="D18" s="214">
        <f>SUM(D15:D17)</f>
        <v>38410</v>
      </c>
      <c r="E18" s="214">
        <f>SUM(E15:E17)</f>
        <v>1719</v>
      </c>
      <c r="F18" s="217">
        <f>SUM(F15:F17)</f>
        <v>385371</v>
      </c>
      <c r="G18" s="166"/>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row>
    <row r="19" spans="2:37" s="297" customFormat="1" ht="15" customHeight="1" thickTop="1">
      <c r="B19" s="220"/>
      <c r="C19" s="220"/>
      <c r="D19" s="220"/>
      <c r="E19" s="158"/>
      <c r="F19" s="141"/>
      <c r="G19" s="302"/>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row>
    <row r="20" spans="1:37" s="297" customFormat="1" ht="30" customHeight="1">
      <c r="A20" s="301" t="s">
        <v>196</v>
      </c>
      <c r="B20" s="303"/>
      <c r="C20" s="303"/>
      <c r="D20" s="303"/>
      <c r="E20" s="304"/>
      <c r="F20" s="166"/>
      <c r="G20" s="158" t="s">
        <v>110</v>
      </c>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row>
    <row r="21" spans="1:37" s="297" customFormat="1" ht="15" customHeight="1">
      <c r="A21" s="142" t="s">
        <v>192</v>
      </c>
      <c r="B21" s="182">
        <v>0</v>
      </c>
      <c r="C21" s="221">
        <v>279475</v>
      </c>
      <c r="D21" s="221">
        <v>71458</v>
      </c>
      <c r="E21" s="221">
        <v>28796</v>
      </c>
      <c r="F21" s="221">
        <f>SUM(B21:E21)</f>
        <v>379729</v>
      </c>
      <c r="G21" s="158"/>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row>
    <row r="22" spans="1:37" s="297" customFormat="1" ht="15" customHeight="1">
      <c r="A22" s="297" t="s">
        <v>197</v>
      </c>
      <c r="B22" s="182">
        <v>0</v>
      </c>
      <c r="C22" s="221">
        <v>20524</v>
      </c>
      <c r="D22" s="221">
        <v>6028</v>
      </c>
      <c r="E22" s="218">
        <v>0</v>
      </c>
      <c r="F22" s="221">
        <f>SUM(B22:E22)</f>
        <v>26552</v>
      </c>
      <c r="G22" s="158"/>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row>
    <row r="23" spans="1:37" s="297" customFormat="1" ht="15" customHeight="1">
      <c r="A23" s="297" t="s">
        <v>194</v>
      </c>
      <c r="B23" s="182">
        <v>0</v>
      </c>
      <c r="C23" s="218">
        <v>0</v>
      </c>
      <c r="D23" s="218">
        <v>0</v>
      </c>
      <c r="E23" s="218">
        <v>0</v>
      </c>
      <c r="F23" s="218">
        <f>SUM(B23:E23)</f>
        <v>0</v>
      </c>
      <c r="G23" s="158"/>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row>
    <row r="24" spans="1:37" s="297" customFormat="1" ht="15" customHeight="1" thickBot="1">
      <c r="A24" s="300" t="s">
        <v>161</v>
      </c>
      <c r="B24" s="305">
        <f>SUM(B21:B23)</f>
        <v>0</v>
      </c>
      <c r="C24" s="214">
        <f>SUM(C21:C23)</f>
        <v>299999</v>
      </c>
      <c r="D24" s="214">
        <f>SUM(D21:D23)</f>
        <v>77486</v>
      </c>
      <c r="E24" s="214">
        <f>SUM(E21:E23)</f>
        <v>28796</v>
      </c>
      <c r="F24" s="217">
        <f>SUM(F21:F23)</f>
        <v>406281</v>
      </c>
      <c r="G24" s="166"/>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row>
    <row r="25" spans="2:37" s="306" customFormat="1" ht="15" customHeight="1" thickTop="1">
      <c r="B25" s="303"/>
      <c r="C25" s="303"/>
      <c r="D25" s="303"/>
      <c r="E25" s="303"/>
      <c r="F25" s="303"/>
      <c r="G25" s="307"/>
      <c r="H25" s="299"/>
      <c r="I25" s="299"/>
      <c r="J25" s="299"/>
      <c r="K25" s="299"/>
      <c r="L25" s="299"/>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row>
    <row r="26" spans="1:37" s="297" customFormat="1" ht="30" customHeight="1">
      <c r="A26" s="301" t="s">
        <v>198</v>
      </c>
      <c r="B26" s="220"/>
      <c r="C26" s="220"/>
      <c r="D26" s="220"/>
      <c r="E26" s="220"/>
      <c r="F26" s="220"/>
      <c r="G26" s="158"/>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row>
    <row r="27" spans="1:37" s="297" customFormat="1" ht="15" customHeight="1">
      <c r="A27" s="297" t="s">
        <v>192</v>
      </c>
      <c r="B27" s="221">
        <f aca="true" t="shared" si="0" ref="B27:E29">B9+B15-B21</f>
        <v>15981</v>
      </c>
      <c r="C27" s="211">
        <f t="shared" si="0"/>
        <v>175167</v>
      </c>
      <c r="D27" s="211">
        <f t="shared" si="0"/>
        <v>-11551</v>
      </c>
      <c r="E27" s="211">
        <f t="shared" si="0"/>
        <v>-16085</v>
      </c>
      <c r="F27" s="211">
        <f>SUM(B27:E27)</f>
        <v>163512</v>
      </c>
      <c r="G27" s="158"/>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row>
    <row r="28" spans="1:37" s="297" customFormat="1" ht="15" customHeight="1">
      <c r="A28" s="297" t="s">
        <v>193</v>
      </c>
      <c r="B28" s="221">
        <f t="shared" si="0"/>
        <v>9108</v>
      </c>
      <c r="C28" s="211">
        <f t="shared" si="0"/>
        <v>106583</v>
      </c>
      <c r="D28" s="211">
        <f t="shared" si="0"/>
        <v>40</v>
      </c>
      <c r="E28" s="211">
        <f t="shared" si="0"/>
        <v>4225</v>
      </c>
      <c r="F28" s="211">
        <f>SUM(B28:E28)</f>
        <v>119956</v>
      </c>
      <c r="G28" s="158"/>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row>
    <row r="29" spans="1:37" s="297" customFormat="1" ht="15" customHeight="1">
      <c r="A29" s="297" t="s">
        <v>194</v>
      </c>
      <c r="B29" s="218">
        <f t="shared" si="0"/>
        <v>0</v>
      </c>
      <c r="C29" s="218">
        <f t="shared" si="0"/>
        <v>0</v>
      </c>
      <c r="D29" s="218">
        <f t="shared" si="0"/>
        <v>0</v>
      </c>
      <c r="E29" s="218">
        <f t="shared" si="0"/>
        <v>0</v>
      </c>
      <c r="F29" s="218">
        <f>SUM(B29:E29)</f>
        <v>0</v>
      </c>
      <c r="G29" s="158"/>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row>
    <row r="30" spans="1:37" ht="15" customHeight="1" thickBot="1">
      <c r="A30" s="309" t="s">
        <v>161</v>
      </c>
      <c r="B30" s="270">
        <f>SUM(B27:B29)</f>
        <v>25089</v>
      </c>
      <c r="C30" s="270">
        <f>SUM(C27:C29)</f>
        <v>281750</v>
      </c>
      <c r="D30" s="270">
        <f>SUM(D27:D29)</f>
        <v>-11511</v>
      </c>
      <c r="E30" s="270">
        <f>SUM(E27:E29)</f>
        <v>-11860</v>
      </c>
      <c r="F30" s="270">
        <f>SUM(F27:F29)</f>
        <v>283468</v>
      </c>
      <c r="G30" s="158"/>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row>
    <row r="31" spans="2:38" ht="15" customHeight="1" thickTop="1">
      <c r="B31" s="219"/>
      <c r="C31" s="219"/>
      <c r="D31" s="219"/>
      <c r="F31" s="158"/>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row>
    <row r="32" spans="2:38" s="141" customFormat="1" ht="15" customHeight="1">
      <c r="B32" s="219"/>
      <c r="C32" s="219"/>
      <c r="D32" s="219"/>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row>
    <row r="33" spans="2:38" ht="15" customHeight="1">
      <c r="B33" s="219"/>
      <c r="C33" s="219"/>
      <c r="D33" s="219"/>
      <c r="F33" s="158"/>
      <c r="G33" s="158"/>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row>
    <row r="34" spans="2:38" ht="15" customHeight="1">
      <c r="B34" s="219"/>
      <c r="C34" s="219"/>
      <c r="D34" s="219"/>
      <c r="F34" s="158"/>
      <c r="G34" s="158"/>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row>
    <row r="35" spans="2:38" ht="15" customHeight="1">
      <c r="B35" s="219"/>
      <c r="C35" s="219"/>
      <c r="D35" s="219"/>
      <c r="F35" s="158"/>
      <c r="G35" s="158"/>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row>
    <row r="36" spans="2:38" ht="15" customHeight="1">
      <c r="B36" s="219"/>
      <c r="C36" s="219"/>
      <c r="D36" s="219"/>
      <c r="F36" s="158"/>
      <c r="G36" s="158"/>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row>
    <row r="37" spans="2:38" ht="15" customHeight="1">
      <c r="B37" s="219"/>
      <c r="C37" s="219"/>
      <c r="D37" s="219"/>
      <c r="F37" s="158"/>
      <c r="G37" s="158"/>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row>
    <row r="38" spans="6:38" ht="15" customHeight="1">
      <c r="F38" s="158"/>
      <c r="G38" s="158"/>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row>
    <row r="39" spans="6:38" ht="15" customHeight="1">
      <c r="F39" s="158"/>
      <c r="G39" s="158"/>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row>
    <row r="40" spans="6:38" ht="15" customHeight="1">
      <c r="F40" s="158"/>
      <c r="G40" s="158"/>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row>
    <row r="41" spans="6:38" ht="15" customHeight="1">
      <c r="F41" s="158"/>
      <c r="G41" s="158"/>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row>
    <row r="42" spans="6:38" ht="15" customHeight="1">
      <c r="F42" s="158"/>
      <c r="G42" s="158"/>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row>
    <row r="43" spans="6:38" ht="15" customHeight="1">
      <c r="F43" s="158"/>
      <c r="G43" s="158"/>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row>
    <row r="44" spans="6:38" ht="15" customHeight="1">
      <c r="F44" s="158"/>
      <c r="G44" s="158"/>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row>
    <row r="45" spans="6:38" ht="15" customHeight="1">
      <c r="F45" s="158"/>
      <c r="G45" s="158"/>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row>
    <row r="46" spans="6:38" ht="15" customHeight="1">
      <c r="F46" s="158"/>
      <c r="G46" s="158"/>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row>
    <row r="47" spans="6:38" ht="15" customHeight="1">
      <c r="F47" s="158"/>
      <c r="G47" s="158"/>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row>
    <row r="48" spans="6:38" ht="15" customHeight="1">
      <c r="F48" s="158"/>
      <c r="G48" s="158"/>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row>
    <row r="49" spans="6:38" s="142" customFormat="1" ht="15" customHeight="1">
      <c r="F49" s="158"/>
      <c r="G49" s="158"/>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row>
    <row r="50" spans="6:38" s="142" customFormat="1" ht="15" customHeight="1">
      <c r="F50" s="158"/>
      <c r="G50" s="158"/>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row>
    <row r="51" spans="6:38" s="142" customFormat="1" ht="15" customHeight="1">
      <c r="F51" s="158"/>
      <c r="G51" s="158"/>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row>
    <row r="52" spans="6:38" s="142" customFormat="1" ht="15" customHeight="1">
      <c r="F52" s="158"/>
      <c r="G52" s="158"/>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row>
    <row r="53" spans="6:38" s="142" customFormat="1" ht="15" customHeight="1">
      <c r="F53" s="158"/>
      <c r="G53" s="158"/>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row>
    <row r="54" spans="6:38" s="142" customFormat="1" ht="15" customHeight="1">
      <c r="F54" s="158"/>
      <c r="G54" s="158"/>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row>
    <row r="55" spans="6:38" s="142" customFormat="1" ht="15" customHeight="1">
      <c r="F55" s="158"/>
      <c r="G55" s="158"/>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row>
    <row r="56" spans="6:38" s="142" customFormat="1" ht="15" customHeight="1">
      <c r="F56" s="158"/>
      <c r="G56" s="158"/>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row>
    <row r="57" spans="6:38" s="142" customFormat="1" ht="15" customHeight="1">
      <c r="F57" s="158"/>
      <c r="G57" s="158"/>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296"/>
      <c r="AL57" s="296"/>
    </row>
    <row r="58" spans="6:38" s="142" customFormat="1" ht="15" customHeight="1">
      <c r="F58" s="158"/>
      <c r="G58" s="158"/>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row>
    <row r="59" spans="6:38" s="142" customFormat="1" ht="15" customHeight="1">
      <c r="F59" s="158"/>
      <c r="G59" s="158"/>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row>
    <row r="60" spans="6:38" s="142" customFormat="1" ht="15" customHeight="1">
      <c r="F60" s="158"/>
      <c r="G60" s="158"/>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row>
    <row r="61" spans="6:38" s="142" customFormat="1" ht="15" customHeight="1">
      <c r="F61" s="158"/>
      <c r="G61" s="158"/>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row>
    <row r="62" spans="6:38" s="142" customFormat="1" ht="15" customHeight="1">
      <c r="F62" s="158"/>
      <c r="G62" s="158"/>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row>
    <row r="63" spans="6:38" s="142" customFormat="1" ht="15" customHeight="1">
      <c r="F63" s="158"/>
      <c r="G63" s="158"/>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row>
    <row r="64" spans="6:38" s="142" customFormat="1" ht="15" customHeight="1">
      <c r="F64" s="158"/>
      <c r="G64" s="158"/>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row>
    <row r="65" spans="6:38" s="142" customFormat="1" ht="15" customHeight="1">
      <c r="F65" s="158"/>
      <c r="G65" s="158"/>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row>
    <row r="66" spans="6:38" s="142" customFormat="1" ht="15" customHeight="1">
      <c r="F66" s="158"/>
      <c r="G66" s="158"/>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row>
    <row r="67" spans="6:38" s="142" customFormat="1" ht="15" customHeight="1">
      <c r="F67" s="158"/>
      <c r="G67" s="158"/>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row>
    <row r="68" spans="6:38" s="142" customFormat="1" ht="15" customHeight="1">
      <c r="F68" s="158"/>
      <c r="G68" s="158"/>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row>
    <row r="69" spans="6:38" s="142" customFormat="1" ht="15" customHeight="1">
      <c r="F69" s="158"/>
      <c r="G69" s="158"/>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row>
    <row r="70" spans="6:38" s="142" customFormat="1" ht="15" customHeight="1">
      <c r="F70" s="158"/>
      <c r="G70" s="158"/>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row>
    <row r="71" spans="6:38" s="142" customFormat="1" ht="15" customHeight="1">
      <c r="F71" s="158"/>
      <c r="G71" s="158"/>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row>
    <row r="72" spans="6:38" s="142" customFormat="1" ht="15" customHeight="1">
      <c r="F72" s="158"/>
      <c r="G72" s="158"/>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row>
    <row r="73" spans="6:38" s="142" customFormat="1" ht="15" customHeight="1">
      <c r="F73" s="158"/>
      <c r="G73" s="158"/>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row>
    <row r="74" spans="6:38" s="142" customFormat="1" ht="15" customHeight="1">
      <c r="F74" s="158"/>
      <c r="G74" s="158"/>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row>
    <row r="75" spans="6:38" s="142" customFormat="1" ht="15" customHeight="1">
      <c r="F75" s="158"/>
      <c r="G75" s="158"/>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row>
    <row r="76" spans="6:38" s="142" customFormat="1" ht="15" customHeight="1">
      <c r="F76" s="158"/>
      <c r="G76" s="158"/>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row>
    <row r="77" spans="6:38" s="142" customFormat="1" ht="15" customHeight="1">
      <c r="F77" s="158"/>
      <c r="G77" s="158"/>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row>
    <row r="78" spans="6:38" s="142" customFormat="1" ht="15" customHeight="1">
      <c r="F78" s="158"/>
      <c r="G78" s="158"/>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row>
    <row r="79" spans="6:38" s="142" customFormat="1" ht="15" customHeight="1">
      <c r="F79" s="158"/>
      <c r="G79" s="158"/>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6"/>
    </row>
  </sheetData>
  <sheetProtection/>
  <printOptions horizontalCentered="1"/>
  <pageMargins left="0.25" right="0.25" top="0.5" bottom="0.5" header="0.25" footer="0.25"/>
  <pageSetup horizontalDpi="600" verticalDpi="600" orientation="landscape" scale="80" r:id="rId1"/>
  <headerFooter alignWithMargins="0">
    <oddFooter>&amp;CPage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dcterms:created xsi:type="dcterms:W3CDTF">2016-05-12T18:02:40Z</dcterms:created>
  <dcterms:modified xsi:type="dcterms:W3CDTF">2016-05-12T18:08:53Z</dcterms:modified>
  <cp:category/>
  <cp:version/>
  <cp:contentType/>
  <cp:contentStatus/>
</cp:coreProperties>
</file>